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Indice" sheetId="14" r:id="rId1"/>
    <sheet name="1" sheetId="15" r:id="rId2"/>
    <sheet name="2" sheetId="4" r:id="rId3"/>
    <sheet name="3" sheetId="11" r:id="rId4"/>
    <sheet name="4" sheetId="10" r:id="rId5"/>
    <sheet name="5" sheetId="8" r:id="rId6"/>
    <sheet name="6" sheetId="16" r:id="rId7"/>
  </sheets>
  <definedNames>
    <definedName name="_xlnm.Print_Area" localSheetId="1">'1'!$A$2:$P$37</definedName>
    <definedName name="_xlnm.Print_Area" localSheetId="2">'2'!$A$1:$N$85</definedName>
    <definedName name="_xlnm.Print_Area" localSheetId="6">'6'!$A$2:$E$86</definedName>
    <definedName name="_xlnm.Print_Area" localSheetId="0">Indice!$A$1:$D$12</definedName>
  </definedNames>
  <calcPr calcId="152511"/>
</workbook>
</file>

<file path=xl/calcChain.xml><?xml version="1.0" encoding="utf-8"?>
<calcChain xmlns="http://schemas.openxmlformats.org/spreadsheetml/2006/main">
  <c r="I36" i="15" l="1"/>
  <c r="I25" i="15"/>
  <c r="I26" i="15"/>
  <c r="I27" i="15"/>
  <c r="I28" i="15"/>
  <c r="I29" i="15"/>
  <c r="I30" i="15"/>
  <c r="I31" i="15"/>
  <c r="I32" i="15"/>
  <c r="I33" i="15"/>
  <c r="I34" i="15"/>
  <c r="I35" i="15"/>
  <c r="F36" i="15"/>
  <c r="F25" i="15"/>
  <c r="F26" i="15"/>
  <c r="F27" i="15"/>
  <c r="F28" i="15"/>
  <c r="F29" i="15"/>
  <c r="F30" i="15"/>
  <c r="F31" i="15"/>
  <c r="F32" i="15"/>
  <c r="F33" i="15"/>
  <c r="F34" i="15"/>
  <c r="F35" i="15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N84" i="16"/>
  <c r="M84" i="16"/>
  <c r="L84" i="16"/>
  <c r="H84" i="16"/>
  <c r="G84" i="16"/>
  <c r="F84" i="16"/>
  <c r="E84" i="16"/>
  <c r="D84" i="16"/>
  <c r="C84" i="16"/>
  <c r="I24" i="15"/>
  <c r="F24" i="15"/>
  <c r="K18" i="15"/>
  <c r="K17" i="15"/>
  <c r="K14" i="15"/>
  <c r="K13" i="15"/>
  <c r="O12" i="15"/>
  <c r="M12" i="15"/>
  <c r="J12" i="15"/>
  <c r="I12" i="15"/>
  <c r="H12" i="15"/>
  <c r="G12" i="15"/>
  <c r="F12" i="15"/>
  <c r="E12" i="15"/>
  <c r="D12" i="15"/>
  <c r="O11" i="15"/>
  <c r="M11" i="15"/>
  <c r="J11" i="15"/>
  <c r="I11" i="15"/>
  <c r="H11" i="15"/>
  <c r="G11" i="15"/>
  <c r="F11" i="15"/>
  <c r="K11" i="15"/>
  <c r="E11" i="15"/>
  <c r="D11" i="15"/>
  <c r="O10" i="15"/>
  <c r="M10" i="15"/>
  <c r="J10" i="15"/>
  <c r="I10" i="15"/>
  <c r="H10" i="15"/>
  <c r="G10" i="15"/>
  <c r="F10" i="15"/>
  <c r="E10" i="15"/>
  <c r="D10" i="15"/>
  <c r="O9" i="15"/>
  <c r="M9" i="15"/>
  <c r="J9" i="15"/>
  <c r="I9" i="15"/>
  <c r="H9" i="15"/>
  <c r="G9" i="15"/>
  <c r="F9" i="15"/>
  <c r="E9" i="15"/>
  <c r="D9" i="15"/>
  <c r="O8" i="15"/>
  <c r="M8" i="15"/>
  <c r="J8" i="15"/>
  <c r="I8" i="15"/>
  <c r="H8" i="15"/>
  <c r="G8" i="15"/>
  <c r="F8" i="15"/>
  <c r="E8" i="15"/>
  <c r="D8" i="15"/>
  <c r="O7" i="15"/>
  <c r="M7" i="15"/>
  <c r="J7" i="15"/>
  <c r="I7" i="15"/>
  <c r="H7" i="15"/>
  <c r="G7" i="15"/>
  <c r="F7" i="15"/>
  <c r="E7" i="15"/>
  <c r="D7" i="15"/>
  <c r="O6" i="15"/>
  <c r="M6" i="15"/>
  <c r="J6" i="15"/>
  <c r="I6" i="15"/>
  <c r="H6" i="15"/>
  <c r="G6" i="15"/>
  <c r="F6" i="15"/>
  <c r="E6" i="15"/>
  <c r="D6" i="15"/>
  <c r="H84" i="10"/>
  <c r="F84" i="10"/>
  <c r="G84" i="10"/>
  <c r="J84" i="10"/>
  <c r="E84" i="10"/>
  <c r="K84" i="10"/>
  <c r="D84" i="10"/>
  <c r="C84" i="10"/>
  <c r="I84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K6" i="10"/>
  <c r="J6" i="10"/>
  <c r="I6" i="10"/>
  <c r="H84" i="11"/>
  <c r="G84" i="11"/>
  <c r="F84" i="11"/>
  <c r="E84" i="11"/>
  <c r="K84" i="11"/>
  <c r="D84" i="11"/>
  <c r="J84" i="11"/>
  <c r="C84" i="11"/>
  <c r="I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K6" i="11"/>
  <c r="J6" i="11"/>
  <c r="I6" i="11"/>
  <c r="H84" i="4"/>
  <c r="G84" i="4"/>
  <c r="F84" i="4"/>
  <c r="I84" i="4"/>
  <c r="E84" i="4"/>
  <c r="K84" i="4"/>
  <c r="D84" i="4"/>
  <c r="J84" i="4"/>
  <c r="C84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K6" i="4"/>
  <c r="J6" i="4"/>
  <c r="I6" i="4"/>
  <c r="K10" i="15"/>
  <c r="K6" i="15"/>
  <c r="K9" i="15"/>
  <c r="K12" i="15"/>
  <c r="K7" i="15"/>
  <c r="K8" i="15"/>
</calcChain>
</file>

<file path=xl/sharedStrings.xml><?xml version="1.0" encoding="utf-8"?>
<sst xmlns="http://schemas.openxmlformats.org/spreadsheetml/2006/main" count="550" uniqueCount="144">
  <si>
    <t>Primeras Instalaciones</t>
  </si>
  <si>
    <t>Planes de Mejora</t>
  </si>
  <si>
    <t>Primeras Instalaciones + Planes de Mejora</t>
  </si>
  <si>
    <t>Nº</t>
  </si>
  <si>
    <t>Municipio</t>
  </si>
  <si>
    <t>Inversión (€)</t>
  </si>
  <si>
    <t>Ayuda (€)</t>
  </si>
  <si>
    <t>INDICE DE CUADROS</t>
  </si>
  <si>
    <t xml:space="preserve">Cuadro </t>
  </si>
  <si>
    <t>Apartados y Títulos</t>
  </si>
  <si>
    <t>Fuente: Servicio de Gestión de Ayudas a Explotaciones. Consejería de Desarrollo Rural y Recursos Naturales.</t>
  </si>
  <si>
    <t>Nº de expedientes</t>
  </si>
  <si>
    <t>Inversión (Miles Euros)</t>
  </si>
  <si>
    <t>Subvención directa     (Miles Euros)</t>
  </si>
  <si>
    <t>Bonificación de intereses (Miles Euros)</t>
  </si>
  <si>
    <t xml:space="preserve">Minoración de anualidades </t>
  </si>
  <si>
    <t xml:space="preserve">Total ayudas </t>
  </si>
  <si>
    <t>Préstamos propuestos: Planes de Mejora</t>
  </si>
  <si>
    <t>Préstamos propuestos: Primera Instalación</t>
  </si>
  <si>
    <t>Año</t>
  </si>
  <si>
    <t>Primera Instalación</t>
  </si>
  <si>
    <t>(Miles Euros)</t>
  </si>
  <si>
    <t>4711,61*</t>
  </si>
  <si>
    <t>Inversión auxiliable (Miles Euros)</t>
  </si>
  <si>
    <t xml:space="preserve">Total </t>
  </si>
  <si>
    <t>Año Resolución</t>
  </si>
  <si>
    <t>Año Resolución 2011</t>
  </si>
  <si>
    <t>Año Resolución 2013</t>
  </si>
  <si>
    <t>Año Resolución 2014</t>
  </si>
  <si>
    <t>Primera Instalación Jóvenes Agricultores y Planes de Mejora. Nº solicitudes, inversión y ayuda total por municipios</t>
  </si>
  <si>
    <t>Primera Instalación Jóvenes Agriculltores y Planes de Mejora en Asturias. Número de solicitudes, inversión y ayuda total por municipios</t>
  </si>
  <si>
    <r>
      <rPr>
        <b/>
        <u/>
        <sz val="16"/>
        <color indexed="56"/>
        <rFont val="Arial"/>
        <family val="2"/>
      </rPr>
      <t>PRIMERA INSTALACIÓN Y PLANES DE MEJORA</t>
    </r>
    <r>
      <rPr>
        <b/>
        <sz val="16"/>
        <rFont val="Arial"/>
        <family val="2"/>
      </rPr>
      <t xml:space="preserve">
</t>
    </r>
  </si>
  <si>
    <t>APLICACIÓN DE LAS AYUDAS PARA MEJORAS ESTRUCTURALES. EXPEDIENTES APROBADOS. ASTURIAS.</t>
  </si>
  <si>
    <t>NÚMERO DE SOLICITUDES, INVERSIÓN Y AYUDA TOTAL POR MUNICIPIOS. AÑO 2011.</t>
  </si>
  <si>
    <t>NÚMERO DE SOLICITUDES, INVERSIÓN Y AYUDA TOTAL POR MUNICIPIOS. AÑO 2013.</t>
  </si>
  <si>
    <t>NÚMERO DE SOLICITUDES, INVERSIÓN Y AYUDA TOTAL POR MUNICIPIOS. AÑO 2014.</t>
  </si>
  <si>
    <t>Periodo</t>
  </si>
  <si>
    <t>anual</t>
  </si>
  <si>
    <t>Actualización</t>
  </si>
  <si>
    <t>Subvención directa 
    (Miles Euros)</t>
  </si>
  <si>
    <t>Año Resolución 2017</t>
  </si>
  <si>
    <t>Primera Instalación Jóvenes Agricultores.  Nº solicitudes, inversión y ayuda total por municipios</t>
  </si>
  <si>
    <t>Planes de Mejora. Nº solicitudes, inversión y ayuda total por municipios</t>
  </si>
  <si>
    <t>Inversión Auxiliable (€)</t>
  </si>
  <si>
    <t>Nota: Elabora Sección de Prospectiva y Estadística. Consejería de Desarrollo Rural y Recursos Naturales</t>
  </si>
  <si>
    <t>Año Resolución 2018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</si>
  <si>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</si>
  <si>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</si>
  <si>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</si>
  <si>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</si>
  <si>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</si>
  <si>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</si>
  <si>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</si>
  <si>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</si>
  <si>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</si>
  <si>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</si>
  <si>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</si>
  <si>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</si>
  <si>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</si>
  <si>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</si>
  <si>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</si>
  <si>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</si>
  <si>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</si>
  <si>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</si>
  <si>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</si>
  <si>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</si>
  <si>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</si>
  <si>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</si>
  <si>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Franco, El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</si>
  <si>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</si>
  <si>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</si>
  <si>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</si>
  <si>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</si>
  <si>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</si>
  <si>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</si>
  <si>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</si>
  <si>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</si>
  <si>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</si>
  <si>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</si>
  <si>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</si>
  <si>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</si>
  <si>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</si>
  <si>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</si>
  <si>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</si>
  <si>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</si>
  <si>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</si>
  <si>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</si>
  <si>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</si>
  <si>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</si>
  <si>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</si>
  <si>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</si>
  <si>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</si>
  <si>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</si>
  <si>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</si>
  <si>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</si>
  <si>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</si>
  <si>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</si>
  <si>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</si>
  <si>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</si>
  <si>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Regueras, Las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</si>
  <si>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</si>
  <si>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</si>
  <si>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</si>
  <si>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</si>
  <si>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</si>
  <si>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</si>
  <si>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</si>
  <si>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 xml:space="preserve">Santa Eulalia de Oscos </t>
  </si>
  <si>
    <t xml:space="preserve">San Tirso de Abres </t>
  </si>
  <si>
    <t>Santo Adriano</t>
  </si>
  <si>
    <t>Sariego</t>
  </si>
  <si>
    <t>Siero</t>
  </si>
  <si>
    <t xml:space="preserve">Sobrescobio </t>
  </si>
  <si>
    <t>Somiedo</t>
  </si>
  <si>
    <t xml:space="preserve">Soto del Barco </t>
  </si>
  <si>
    <t>Tapia de Casariego</t>
  </si>
  <si>
    <t>Taramundi</t>
  </si>
  <si>
    <t xml:space="preserve">Teverga </t>
  </si>
  <si>
    <t xml:space="preserve">Tineo </t>
  </si>
  <si>
    <t>Vegadeo</t>
  </si>
  <si>
    <t xml:space="preserve">Villanueva de Oscos </t>
  </si>
  <si>
    <t>Villaviciosa</t>
  </si>
  <si>
    <t>Villayón</t>
  </si>
  <si>
    <t xml:space="preserve">Yernes y Tameza </t>
  </si>
  <si>
    <t>Cod</t>
  </si>
  <si>
    <t>TOTAL</t>
  </si>
  <si>
    <t xml:space="preserve">PLANES DE MEJORA. NÚMERO DE SOLICITUDES, INVERSIÓN Y AYUDA TOTAL POR MUNICIPIOS. </t>
  </si>
  <si>
    <t>Año Resolución 2020</t>
  </si>
  <si>
    <t>Año Resolución concesión 2023</t>
  </si>
  <si>
    <t>Fuente: Servicio de Modernización Agroganadera. Consejería de Medio Rural y Política Agraria</t>
  </si>
  <si>
    <t>Los años de las resoluciones corresponden al año de concesión.</t>
  </si>
  <si>
    <t xml:space="preserve">PRIMERAS INSTALACIONES DE JÓVENES AGRICULTORES. NÚMERO DE SOLICITUDES, INVERSIÓN Y AYUDA TOTAL POR MUNICIPIOS. </t>
  </si>
  <si>
    <t>Santa Eulalia de Oscos</t>
  </si>
  <si>
    <t>Teverga</t>
  </si>
  <si>
    <t>Tineo</t>
  </si>
  <si>
    <t>Primera Instalación (Año Resolución 2016)</t>
  </si>
  <si>
    <t>Primera Instalación (Año Resolución 2018)</t>
  </si>
  <si>
    <t>Primera Instalación (Año Resolución 2019)</t>
  </si>
  <si>
    <t>Primera Instalación (Año Resolución 2022)</t>
  </si>
  <si>
    <t>Primera Instalación (Año Resolución 2023)</t>
  </si>
  <si>
    <t>2016-2023</t>
  </si>
  <si>
    <t>2017-2023</t>
  </si>
  <si>
    <t>Nota: Elabora Sección de Prospectiva y Estadística. Consejería de Medio Rural y Política Agraria</t>
  </si>
  <si>
    <t>1996-2023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</si>
</sst>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u/>
      <sz val="16"/>
      <color indexed="56"/>
      <name val="Arial"/>
      <family val="2"/>
    </font>
    <font>
      <b/>
      <i/>
      <sz val="12"/>
      <color indexed="62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 Narrow"/>
      <family val="2"/>
    </font>
    <font>
      <sz val="11"/>
      <color rgb="FF002060"/>
      <name val="Calibri"/>
      <family val="2"/>
      <scheme val="minor"/>
    </font>
    <font>
      <sz val="9"/>
      <color rgb="FF002060"/>
      <name val="Arial"/>
      <family val="2"/>
    </font>
    <font>
      <sz val="11"/>
      <color rgb="FF002060"/>
      <name val="Arial"/>
      <family val="2"/>
    </font>
    <font>
      <b/>
      <i/>
      <sz val="10"/>
      <color rgb="FF002060"/>
      <name val="Arial"/>
      <family val="2"/>
    </font>
    <font>
      <b/>
      <i/>
      <sz val="12"/>
      <color rgb="FF002060"/>
      <name val="Arial"/>
      <family val="2"/>
    </font>
    <font>
      <sz val="9"/>
      <color theme="1"/>
      <name val="Arial"/>
      <family val="2"/>
    </font>
    <font>
      <b/>
      <sz val="16"/>
      <color rgb="FF002060"/>
      <name val="Arial"/>
      <family val="2"/>
    </font>
    <font>
      <b/>
      <i/>
      <sz val="16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F3F7"/>
        <bgColor indexed="64"/>
      </patternFill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theme="8" tint="0.79998168889431442"/>
        <bgColor indexed="64"/>
      </patternFill>
    </fill>
    <fill>
      <gradientFill degree="90">
        <stop position="0">
          <color theme="0"/>
        </stop>
        <stop position="1">
          <color rgb="FFDEF6F5"/>
        </stop>
      </gradient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double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rgb="FF002060"/>
      </right>
      <top style="double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/>
      <bottom style="double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double">
        <color indexed="64"/>
      </top>
      <bottom/>
      <diagonal/>
    </border>
    <border>
      <left style="thin">
        <color indexed="64"/>
      </left>
      <right style="thin">
        <color rgb="FF002060"/>
      </right>
      <top/>
      <bottom/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double">
        <color indexed="64"/>
      </bottom>
      <diagonal/>
    </border>
    <border>
      <left/>
      <right/>
      <top/>
      <bottom style="double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3" fillId="0" borderId="0" xfId="0" applyFont="1"/>
    <xf numFmtId="0" fontId="0" fillId="0" borderId="0" xfId="0" applyFont="1"/>
    <xf numFmtId="0" fontId="1" fillId="0" borderId="0" xfId="0" applyFont="1"/>
    <xf numFmtId="0" fontId="0" fillId="0" borderId="0" xfId="0" applyFill="1"/>
    <xf numFmtId="0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/>
    <xf numFmtId="49" fontId="0" fillId="2" borderId="10" xfId="0" applyNumberFormat="1" applyFill="1" applyBorder="1"/>
    <xf numFmtId="0" fontId="8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right" vertical="center"/>
    </xf>
    <xf numFmtId="0" fontId="9" fillId="0" borderId="0" xfId="0" applyFont="1" applyFill="1" applyBorder="1"/>
    <xf numFmtId="0" fontId="10" fillId="0" borderId="0" xfId="0" applyFont="1"/>
    <xf numFmtId="0" fontId="5" fillId="3" borderId="0" xfId="3" quotePrefix="1" applyFont="1" applyFill="1" applyAlignment="1">
      <alignment horizontal="left"/>
    </xf>
    <xf numFmtId="49" fontId="8" fillId="0" borderId="11" xfId="0" applyNumberFormat="1" applyFont="1" applyBorder="1"/>
    <xf numFmtId="0" fontId="8" fillId="0" borderId="12" xfId="0" applyFont="1" applyBorder="1"/>
    <xf numFmtId="0" fontId="8" fillId="0" borderId="13" xfId="0" applyFont="1" applyBorder="1" applyAlignment="1">
      <alignment horizontal="right"/>
    </xf>
    <xf numFmtId="0" fontId="11" fillId="0" borderId="0" xfId="0" applyFont="1" applyFill="1" applyBorder="1"/>
    <xf numFmtId="0" fontId="12" fillId="0" borderId="0" xfId="0" applyFont="1"/>
    <xf numFmtId="0" fontId="13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4" fontId="7" fillId="0" borderId="15" xfId="0" applyNumberFormat="1" applyFont="1" applyBorder="1"/>
    <xf numFmtId="1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3" fillId="4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4" fontId="7" fillId="0" borderId="16" xfId="0" applyNumberFormat="1" applyFont="1" applyBorder="1"/>
    <xf numFmtId="1" fontId="7" fillId="0" borderId="16" xfId="0" applyNumberFormat="1" applyFont="1" applyBorder="1" applyAlignment="1">
      <alignment horizontal="right"/>
    </xf>
    <xf numFmtId="4" fontId="7" fillId="0" borderId="16" xfId="0" applyNumberFormat="1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16" xfId="0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right" wrapText="1"/>
    </xf>
    <xf numFmtId="0" fontId="13" fillId="4" borderId="16" xfId="0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0" fontId="7" fillId="0" borderId="16" xfId="0" applyFont="1" applyFill="1" applyBorder="1" applyAlignment="1">
      <alignment horizontal="center" wrapText="1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6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Fill="1" applyBorder="1" applyAlignment="1">
      <alignment horizontal="right" vertical="center"/>
    </xf>
    <xf numFmtId="4" fontId="7" fillId="0" borderId="16" xfId="0" applyNumberFormat="1" applyFont="1" applyFill="1" applyBorder="1" applyAlignment="1">
      <alignment horizontal="right" vertical="center"/>
    </xf>
    <xf numFmtId="3" fontId="7" fillId="0" borderId="16" xfId="0" applyNumberFormat="1" applyFont="1" applyFill="1" applyBorder="1" applyAlignment="1">
      <alignment horizontal="right" vertical="center"/>
    </xf>
    <xf numFmtId="4" fontId="7" fillId="0" borderId="16" xfId="0" applyNumberFormat="1" applyFont="1" applyFill="1" applyBorder="1" applyAlignment="1">
      <alignment wrapText="1"/>
    </xf>
    <xf numFmtId="4" fontId="7" fillId="0" borderId="16" xfId="0" applyNumberFormat="1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right" vertical="center"/>
    </xf>
    <xf numFmtId="4" fontId="13" fillId="4" borderId="14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wrapText="1"/>
    </xf>
    <xf numFmtId="1" fontId="7" fillId="0" borderId="16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2" xfId="0" applyFont="1" applyFill="1" applyBorder="1"/>
    <xf numFmtId="3" fontId="7" fillId="0" borderId="2" xfId="0" applyNumberFormat="1" applyFont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13" fillId="4" borderId="3" xfId="0" applyFont="1" applyFill="1" applyBorder="1"/>
    <xf numFmtId="3" fontId="7" fillId="0" borderId="3" xfId="0" applyNumberFormat="1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3" fontId="13" fillId="4" borderId="4" xfId="0" applyNumberFormat="1" applyFont="1" applyFill="1" applyBorder="1" applyAlignment="1">
      <alignment horizontal="center"/>
    </xf>
    <xf numFmtId="44" fontId="13" fillId="4" borderId="4" xfId="1" applyFont="1" applyFill="1" applyBorder="1" applyAlignment="1">
      <alignment horizontal="center"/>
    </xf>
    <xf numFmtId="44" fontId="13" fillId="4" borderId="17" xfId="1" applyFont="1" applyFill="1" applyBorder="1" applyAlignment="1">
      <alignment horizontal="center"/>
    </xf>
    <xf numFmtId="0" fontId="13" fillId="4" borderId="4" xfId="0" applyFont="1" applyFill="1" applyBorder="1" applyAlignment="1">
      <alignment horizontal="left"/>
    </xf>
    <xf numFmtId="0" fontId="13" fillId="4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wrapText="1"/>
    </xf>
    <xf numFmtId="4" fontId="7" fillId="0" borderId="18" xfId="0" applyNumberFormat="1" applyFont="1" applyFill="1" applyBorder="1" applyAlignment="1">
      <alignment wrapText="1"/>
    </xf>
    <xf numFmtId="4" fontId="7" fillId="0" borderId="18" xfId="0" applyNumberFormat="1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right" vertical="center"/>
    </xf>
    <xf numFmtId="4" fontId="7" fillId="0" borderId="18" xfId="0" applyNumberFormat="1" applyFont="1" applyFill="1" applyBorder="1" applyAlignment="1">
      <alignment horizontal="right" vertical="center"/>
    </xf>
    <xf numFmtId="0" fontId="13" fillId="4" borderId="19" xfId="0" applyFont="1" applyFill="1" applyBorder="1" applyAlignment="1">
      <alignment horizontal="center" vertical="center" wrapText="1"/>
    </xf>
    <xf numFmtId="0" fontId="14" fillId="3" borderId="0" xfId="3" quotePrefix="1" applyFont="1" applyFill="1" applyAlignment="1">
      <alignment horizontal="left"/>
    </xf>
    <xf numFmtId="0" fontId="8" fillId="0" borderId="0" xfId="0" applyFo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wrapText="1"/>
    </xf>
    <xf numFmtId="4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/>
    <xf numFmtId="4" fontId="10" fillId="0" borderId="0" xfId="0" applyNumberFormat="1" applyFont="1"/>
    <xf numFmtId="44" fontId="0" fillId="0" borderId="0" xfId="0" applyNumberFormat="1"/>
    <xf numFmtId="3" fontId="13" fillId="4" borderId="2" xfId="0" applyNumberFormat="1" applyFont="1" applyFill="1" applyBorder="1" applyAlignment="1">
      <alignment horizontal="center"/>
    </xf>
    <xf numFmtId="3" fontId="13" fillId="4" borderId="3" xfId="0" applyNumberFormat="1" applyFont="1" applyFill="1" applyBorder="1" applyAlignment="1">
      <alignment horizontal="center"/>
    </xf>
    <xf numFmtId="44" fontId="13" fillId="4" borderId="2" xfId="1" applyFont="1" applyFill="1" applyBorder="1" applyAlignment="1">
      <alignment horizontal="center"/>
    </xf>
    <xf numFmtId="44" fontId="13" fillId="4" borderId="3" xfId="1" applyFont="1" applyFill="1" applyBorder="1" applyAlignment="1">
      <alignment horizontal="center"/>
    </xf>
    <xf numFmtId="44" fontId="13" fillId="4" borderId="20" xfId="1" applyFont="1" applyFill="1" applyBorder="1" applyAlignment="1">
      <alignment horizontal="center"/>
    </xf>
    <xf numFmtId="44" fontId="13" fillId="4" borderId="21" xfId="1" applyFont="1" applyFill="1" applyBorder="1" applyAlignment="1">
      <alignment horizontal="center"/>
    </xf>
    <xf numFmtId="3" fontId="0" fillId="0" borderId="0" xfId="0" applyNumberFormat="1"/>
    <xf numFmtId="0" fontId="7" fillId="0" borderId="22" xfId="0" applyNumberFormat="1" applyFont="1" applyBorder="1" applyAlignment="1">
      <alignment horizontal="center" wrapText="1"/>
    </xf>
    <xf numFmtId="0" fontId="7" fillId="0" borderId="22" xfId="0" applyFont="1" applyBorder="1"/>
    <xf numFmtId="0" fontId="7" fillId="0" borderId="22" xfId="0" applyFont="1" applyBorder="1" applyAlignment="1">
      <alignment horizontal="right"/>
    </xf>
    <xf numFmtId="3" fontId="7" fillId="0" borderId="3" xfId="0" applyNumberFormat="1" applyFont="1" applyFill="1" applyBorder="1" applyAlignment="1">
      <alignment horizontal="center"/>
    </xf>
    <xf numFmtId="0" fontId="15" fillId="0" borderId="0" xfId="0" applyFont="1"/>
    <xf numFmtId="0" fontId="11" fillId="0" borderId="0" xfId="0" applyFont="1"/>
    <xf numFmtId="0" fontId="13" fillId="4" borderId="5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right" wrapText="1"/>
    </xf>
    <xf numFmtId="0" fontId="7" fillId="0" borderId="23" xfId="0" applyFont="1" applyFill="1" applyBorder="1" applyAlignment="1">
      <alignment horizontal="center" wrapText="1"/>
    </xf>
    <xf numFmtId="4" fontId="7" fillId="0" borderId="23" xfId="0" applyNumberFormat="1" applyFont="1" applyFill="1" applyBorder="1" applyAlignment="1">
      <alignment horizontal="right" wrapText="1"/>
    </xf>
    <xf numFmtId="0" fontId="7" fillId="0" borderId="24" xfId="0" applyNumberFormat="1" applyFont="1" applyFill="1" applyBorder="1" applyAlignment="1">
      <alignment horizontal="center" wrapText="1"/>
    </xf>
    <xf numFmtId="0" fontId="7" fillId="0" borderId="24" xfId="0" applyFont="1" applyBorder="1" applyAlignment="1">
      <alignment wrapText="1"/>
    </xf>
    <xf numFmtId="0" fontId="7" fillId="0" borderId="2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4" fontId="6" fillId="0" borderId="0" xfId="2" applyFont="1"/>
    <xf numFmtId="44" fontId="13" fillId="4" borderId="1" xfId="2" applyFont="1" applyFill="1" applyBorder="1" applyAlignment="1">
      <alignment horizontal="center"/>
    </xf>
    <xf numFmtId="44" fontId="7" fillId="0" borderId="3" xfId="2" applyFont="1" applyBorder="1" applyAlignment="1">
      <alignment horizontal="center"/>
    </xf>
    <xf numFmtId="44" fontId="13" fillId="4" borderId="4" xfId="2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8" xfId="0" applyFont="1" applyFill="1" applyBorder="1" applyAlignment="1">
      <alignment horizontal="center" vertical="center" wrapText="1"/>
    </xf>
    <xf numFmtId="3" fontId="7" fillId="0" borderId="23" xfId="0" applyNumberFormat="1" applyFont="1" applyFill="1" applyBorder="1" applyAlignment="1">
      <alignment horizontal="center" wrapText="1"/>
    </xf>
    <xf numFmtId="0" fontId="16" fillId="5" borderId="0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center" wrapText="1"/>
    </xf>
    <xf numFmtId="0" fontId="7" fillId="0" borderId="22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24" xfId="0" applyBorder="1" applyAlignment="1"/>
    <xf numFmtId="0" fontId="13" fillId="4" borderId="2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wrapText="1"/>
    </xf>
    <xf numFmtId="0" fontId="13" fillId="4" borderId="19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0" fontId="10" fillId="0" borderId="26" xfId="0" applyFont="1" applyBorder="1" applyAlignment="1"/>
    <xf numFmtId="0" fontId="13" fillId="4" borderId="6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B23" sqref="B23"/>
    </sheetView>
  </sheetViews>
  <sheetFormatPr baseColWidth="10" defaultRowHeight="15" x14ac:dyDescent="0.25"/>
  <cols>
    <col min="1" max="1" width="7.140625" customWidth="1"/>
    <col min="2" max="2" width="110.7109375" customWidth="1"/>
    <col min="3" max="3" width="10.7109375" customWidth="1"/>
    <col min="4" max="4" width="12.5703125" customWidth="1"/>
  </cols>
  <sheetData>
    <row r="1" spans="1:5" ht="49.9" customHeight="1" x14ac:dyDescent="0.3">
      <c r="A1" s="119" t="s">
        <v>31</v>
      </c>
      <c r="B1" s="120"/>
      <c r="C1" s="120"/>
      <c r="D1" s="120"/>
    </row>
    <row r="2" spans="1:5" ht="25.15" customHeight="1" thickBot="1" x14ac:dyDescent="0.3">
      <c r="A2" s="8"/>
      <c r="B2" s="9" t="s">
        <v>7</v>
      </c>
      <c r="C2" s="10"/>
      <c r="D2" s="11"/>
    </row>
    <row r="3" spans="1:5" ht="18.600000000000001" customHeight="1" thickBot="1" x14ac:dyDescent="0.3">
      <c r="A3" s="15" t="s">
        <v>8</v>
      </c>
      <c r="B3" s="16" t="s">
        <v>9</v>
      </c>
      <c r="C3" s="16" t="s">
        <v>36</v>
      </c>
      <c r="D3" s="17" t="s">
        <v>38</v>
      </c>
    </row>
    <row r="4" spans="1:5" ht="21.6" customHeight="1" x14ac:dyDescent="0.25">
      <c r="A4" s="93">
        <v>1</v>
      </c>
      <c r="B4" s="94" t="s">
        <v>30</v>
      </c>
      <c r="C4" s="95" t="s">
        <v>143</v>
      </c>
      <c r="D4" s="121" t="s">
        <v>37</v>
      </c>
      <c r="E4" s="1"/>
    </row>
    <row r="5" spans="1:5" x14ac:dyDescent="0.25">
      <c r="A5" s="5">
        <v>2</v>
      </c>
      <c r="B5" s="6" t="s">
        <v>29</v>
      </c>
      <c r="C5" s="7">
        <v>2011</v>
      </c>
      <c r="D5" s="122"/>
    </row>
    <row r="6" spans="1:5" x14ac:dyDescent="0.25">
      <c r="A6" s="5">
        <v>3</v>
      </c>
      <c r="B6" s="6" t="s">
        <v>29</v>
      </c>
      <c r="C6" s="7">
        <v>2013</v>
      </c>
      <c r="D6" s="122"/>
    </row>
    <row r="7" spans="1:5" x14ac:dyDescent="0.25">
      <c r="A7" s="5">
        <v>4</v>
      </c>
      <c r="B7" s="6" t="s">
        <v>29</v>
      </c>
      <c r="C7" s="7">
        <v>2014</v>
      </c>
      <c r="D7" s="122"/>
    </row>
    <row r="8" spans="1:5" ht="17.45" customHeight="1" x14ac:dyDescent="0.25">
      <c r="A8" s="5">
        <v>5</v>
      </c>
      <c r="B8" s="6" t="s">
        <v>41</v>
      </c>
      <c r="C8" s="106" t="s">
        <v>140</v>
      </c>
      <c r="D8" s="122"/>
    </row>
    <row r="9" spans="1:5" ht="15.75" thickBot="1" x14ac:dyDescent="0.3">
      <c r="A9" s="103">
        <v>6</v>
      </c>
      <c r="B9" s="104" t="s">
        <v>42</v>
      </c>
      <c r="C9" s="105" t="s">
        <v>141</v>
      </c>
      <c r="D9" s="123"/>
    </row>
    <row r="10" spans="1:5" ht="15.75" thickTop="1" x14ac:dyDescent="0.25">
      <c r="B10" s="3"/>
    </row>
    <row r="11" spans="1:5" x14ac:dyDescent="0.25">
      <c r="A11" s="98" t="s">
        <v>142</v>
      </c>
      <c r="B11" s="98"/>
      <c r="C11" s="97"/>
      <c r="D11" s="97"/>
    </row>
    <row r="12" spans="1:5" x14ac:dyDescent="0.25">
      <c r="A12" s="18"/>
      <c r="B12" s="98"/>
    </row>
    <row r="13" spans="1:5" x14ac:dyDescent="0.25">
      <c r="A13" s="98"/>
    </row>
  </sheetData>
  <mergeCells count="2">
    <mergeCell ref="A1:D1"/>
    <mergeCell ref="D4:D9"/>
  </mergeCells>
  <phoneticPr fontId="0" type="noConversion"/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0"/>
  <sheetViews>
    <sheetView topLeftCell="A19" workbookViewId="0">
      <selection activeCell="B35" sqref="B35"/>
    </sheetView>
  </sheetViews>
  <sheetFormatPr baseColWidth="10" defaultRowHeight="15" x14ac:dyDescent="0.25"/>
  <cols>
    <col min="1" max="1" width="11.5703125" customWidth="1"/>
    <col min="2" max="2" width="10" bestFit="1" customWidth="1"/>
    <col min="3" max="4" width="12.7109375" bestFit="1" customWidth="1"/>
    <col min="5" max="5" width="11" bestFit="1" customWidth="1"/>
    <col min="6" max="9" width="12.7109375" bestFit="1" customWidth="1"/>
    <col min="10" max="10" width="12.140625" customWidth="1"/>
    <col min="11" max="11" width="10" customWidth="1"/>
    <col min="12" max="12" width="6.5703125" customWidth="1"/>
    <col min="13" max="13" width="11.42578125" customWidth="1"/>
    <col min="14" max="14" width="5.5703125" customWidth="1"/>
    <col min="15" max="15" width="13.28515625" customWidth="1"/>
  </cols>
  <sheetData>
    <row r="1" spans="1:15" ht="16.149999999999999" customHeight="1" x14ac:dyDescent="0.25">
      <c r="A1" s="13"/>
      <c r="B1" s="13"/>
      <c r="C1" s="13"/>
      <c r="D1" s="13"/>
      <c r="E1" s="13"/>
      <c r="F1" s="13"/>
      <c r="G1" s="13"/>
      <c r="H1" s="76"/>
      <c r="I1" s="13"/>
      <c r="J1" s="13"/>
      <c r="K1" s="13"/>
      <c r="L1" s="13"/>
      <c r="M1" s="13"/>
      <c r="N1" s="13"/>
      <c r="O1" s="13"/>
    </row>
    <row r="2" spans="1:15" ht="16.149999999999999" customHeight="1" x14ac:dyDescent="0.25">
      <c r="A2" s="75" t="s">
        <v>32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7.4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37.15" customHeight="1" x14ac:dyDescent="0.25">
      <c r="A4" s="129" t="s">
        <v>19</v>
      </c>
      <c r="B4" s="126" t="s">
        <v>11</v>
      </c>
      <c r="C4" s="126"/>
      <c r="D4" s="126" t="s">
        <v>12</v>
      </c>
      <c r="E4" s="126"/>
      <c r="F4" s="127" t="s">
        <v>13</v>
      </c>
      <c r="G4" s="127"/>
      <c r="H4" s="127" t="s">
        <v>14</v>
      </c>
      <c r="I4" s="127"/>
      <c r="J4" s="74" t="s">
        <v>15</v>
      </c>
      <c r="K4" s="74" t="s">
        <v>16</v>
      </c>
      <c r="L4" s="127" t="s">
        <v>17</v>
      </c>
      <c r="M4" s="127"/>
      <c r="N4" s="127" t="s">
        <v>18</v>
      </c>
      <c r="O4" s="128"/>
    </row>
    <row r="5" spans="1:15" ht="31.15" customHeight="1" thickBot="1" x14ac:dyDescent="0.3">
      <c r="A5" s="130"/>
      <c r="B5" s="20" t="s">
        <v>1</v>
      </c>
      <c r="C5" s="20" t="s">
        <v>20</v>
      </c>
      <c r="D5" s="20" t="s">
        <v>1</v>
      </c>
      <c r="E5" s="20" t="s">
        <v>20</v>
      </c>
      <c r="F5" s="20" t="s">
        <v>1</v>
      </c>
      <c r="G5" s="20" t="s">
        <v>20</v>
      </c>
      <c r="H5" s="20" t="s">
        <v>1</v>
      </c>
      <c r="I5" s="20" t="s">
        <v>20</v>
      </c>
      <c r="J5" s="21" t="s">
        <v>21</v>
      </c>
      <c r="K5" s="21" t="s">
        <v>21</v>
      </c>
      <c r="L5" s="22" t="s">
        <v>3</v>
      </c>
      <c r="M5" s="22" t="s">
        <v>21</v>
      </c>
      <c r="N5" s="22" t="s">
        <v>3</v>
      </c>
      <c r="O5" s="23" t="s">
        <v>21</v>
      </c>
    </row>
    <row r="6" spans="1:15" ht="16.149999999999999" customHeight="1" thickTop="1" x14ac:dyDescent="0.25">
      <c r="A6" s="24">
        <v>1996</v>
      </c>
      <c r="B6" s="25">
        <v>783</v>
      </c>
      <c r="C6" s="25">
        <v>290</v>
      </c>
      <c r="D6" s="26">
        <f>(3745000000/166.386)/1000</f>
        <v>22507.903309172649</v>
      </c>
      <c r="E6" s="26">
        <f>(1048000000/166.386)/1000</f>
        <v>6298.6068539420385</v>
      </c>
      <c r="F6" s="26">
        <f>(304000000/166.386)/1000</f>
        <v>1827.0767973266982</v>
      </c>
      <c r="G6" s="26">
        <f>(505000000/166.386)/1000</f>
        <v>3035.1111271381005</v>
      </c>
      <c r="H6" s="26">
        <f>(671000000/166.386)/1000</f>
        <v>4032.7912204151789</v>
      </c>
      <c r="I6" s="26">
        <f>(132000000/166.386)/1000</f>
        <v>793.33597778659271</v>
      </c>
      <c r="J6" s="26">
        <f>(546000000/166.386)/1000</f>
        <v>3281.5260899354512</v>
      </c>
      <c r="K6" s="26">
        <f t="shared" ref="K6:K14" si="0">SUM(F6:J6)</f>
        <v>12969.841212602021</v>
      </c>
      <c r="L6" s="27">
        <v>553</v>
      </c>
      <c r="M6" s="28">
        <f>(3281000000/166.386)/1000</f>
        <v>19719.207144831897</v>
      </c>
      <c r="N6" s="29">
        <v>118</v>
      </c>
      <c r="O6" s="26">
        <f>(632000000/166.386)/1000</f>
        <v>3798.3964997055041</v>
      </c>
    </row>
    <row r="7" spans="1:15" ht="16.149999999999999" customHeight="1" x14ac:dyDescent="0.25">
      <c r="A7" s="30">
        <v>1997</v>
      </c>
      <c r="B7" s="31">
        <v>765</v>
      </c>
      <c r="C7" s="31">
        <v>364</v>
      </c>
      <c r="D7" s="32">
        <f>(3881000000/166.386)/1000</f>
        <v>23325.279771134592</v>
      </c>
      <c r="E7" s="32">
        <f>(1382000000/166.386)/1000</f>
        <v>8305.987282583872</v>
      </c>
      <c r="F7" s="32">
        <f>(527000000/166.386)/1000</f>
        <v>3167.3337901025325</v>
      </c>
      <c r="G7" s="32">
        <f>(890000000/166.386)/1000</f>
        <v>5349.0077290156623</v>
      </c>
      <c r="H7" s="32">
        <f>(327000000/166.386)/1000</f>
        <v>1965.309581334968</v>
      </c>
      <c r="I7" s="32">
        <f>(59000000/166.386)/1000</f>
        <v>354.59714158643152</v>
      </c>
      <c r="J7" s="32">
        <f>(526000000/166.386)/1000</f>
        <v>3161.323669058695</v>
      </c>
      <c r="K7" s="32">
        <f t="shared" si="0"/>
        <v>13997.57191109829</v>
      </c>
      <c r="L7" s="33">
        <v>381</v>
      </c>
      <c r="M7" s="34">
        <f>(2186000000/166.386)/1000</f>
        <v>13138.124601829481</v>
      </c>
      <c r="N7" s="35">
        <v>83</v>
      </c>
      <c r="O7" s="32">
        <f>(316000000/166.386)/1000</f>
        <v>1899.198249852752</v>
      </c>
    </row>
    <row r="8" spans="1:15" ht="16.149999999999999" customHeight="1" x14ac:dyDescent="0.25">
      <c r="A8" s="30">
        <v>1998</v>
      </c>
      <c r="B8" s="31">
        <v>503</v>
      </c>
      <c r="C8" s="31">
        <v>334</v>
      </c>
      <c r="D8" s="32">
        <f>(2616000000/166.386)/1000</f>
        <v>15722.476650679744</v>
      </c>
      <c r="E8" s="32">
        <f>(1558000000/166.386)/1000</f>
        <v>9363.7685862993276</v>
      </c>
      <c r="F8" s="32">
        <f>(434000000/166.386)/1000</f>
        <v>2608.3925330256152</v>
      </c>
      <c r="G8" s="32">
        <f>(822000000/166.386)/1000</f>
        <v>4940.3194980346907</v>
      </c>
      <c r="H8" s="32">
        <f>(271000000/166.386)/1000</f>
        <v>1628.7428028800502</v>
      </c>
      <c r="I8" s="32">
        <f>(64000000/166.386)/1000</f>
        <v>384.64774680562067</v>
      </c>
      <c r="J8" s="32">
        <f>(386000000/166.386)/1000</f>
        <v>2319.9067229213997</v>
      </c>
      <c r="K8" s="32">
        <f t="shared" si="0"/>
        <v>11882.009303667375</v>
      </c>
      <c r="L8" s="33">
        <v>365</v>
      </c>
      <c r="M8" s="34">
        <f>(1776000000/166.386)/1000</f>
        <v>10673.974973855975</v>
      </c>
      <c r="N8" s="35">
        <v>127</v>
      </c>
      <c r="O8" s="32">
        <f>(396000000/166.386)/1000</f>
        <v>2380.0079333597782</v>
      </c>
    </row>
    <row r="9" spans="1:15" ht="16.149999999999999" customHeight="1" x14ac:dyDescent="0.25">
      <c r="A9" s="30">
        <v>1999</v>
      </c>
      <c r="B9" s="31">
        <v>529</v>
      </c>
      <c r="C9" s="31">
        <v>189</v>
      </c>
      <c r="D9" s="32">
        <f>(3442000000/166.386)/1000</f>
        <v>20686.83663288979</v>
      </c>
      <c r="E9" s="32">
        <f>(814000000/166.386)/1000</f>
        <v>4892.2385296839875</v>
      </c>
      <c r="F9" s="32">
        <f>(691000000/166.386)/1000</f>
        <v>4152.993641291936</v>
      </c>
      <c r="G9" s="32">
        <f>(462000000/166.386)/1000</f>
        <v>2776.6759222530741</v>
      </c>
      <c r="H9" s="32">
        <f>(408000000/166.386)/1000</f>
        <v>2452.1293858858321</v>
      </c>
      <c r="I9" s="32">
        <f>(59000000/166.386)/1000</f>
        <v>354.59714158643152</v>
      </c>
      <c r="J9" s="32">
        <f>(366000000/166.386)/1000</f>
        <v>2199.7043020446431</v>
      </c>
      <c r="K9" s="32">
        <f t="shared" si="0"/>
        <v>11936.100393061917</v>
      </c>
      <c r="L9" s="33">
        <v>432</v>
      </c>
      <c r="M9" s="34">
        <f>(2224000000/166.386)/1000</f>
        <v>13366.509201495317</v>
      </c>
      <c r="N9" s="35">
        <v>62</v>
      </c>
      <c r="O9" s="32">
        <f>(290000000/166.386)/1000</f>
        <v>1742.9351027129685</v>
      </c>
    </row>
    <row r="10" spans="1:15" ht="16.149999999999999" customHeight="1" x14ac:dyDescent="0.25">
      <c r="A10" s="30">
        <v>2000</v>
      </c>
      <c r="B10" s="31">
        <v>937</v>
      </c>
      <c r="C10" s="31">
        <v>289</v>
      </c>
      <c r="D10" s="32">
        <f>(5132000000/166.386)/1000</f>
        <v>30843.941196975709</v>
      </c>
      <c r="E10" s="32">
        <f>(1206000000/166.386)/1000</f>
        <v>7248.2059788684146</v>
      </c>
      <c r="F10" s="32">
        <f>(973000000/166.386)/1000</f>
        <v>5847.8477756542015</v>
      </c>
      <c r="G10" s="32">
        <f>(697000000/166.386)/1000</f>
        <v>4189.0543675549625</v>
      </c>
      <c r="H10" s="32">
        <f>(703000000/166.386)/1000</f>
        <v>4225.115093817989</v>
      </c>
      <c r="I10" s="32">
        <f>(103000000/166.386)/1000</f>
        <v>619.0424675152957</v>
      </c>
      <c r="J10" s="32">
        <f>(252000000/166.386)/1000</f>
        <v>1514.5505030471315</v>
      </c>
      <c r="K10" s="32">
        <f t="shared" si="0"/>
        <v>16395.61020758958</v>
      </c>
      <c r="L10" s="33">
        <v>632</v>
      </c>
      <c r="M10" s="34">
        <f>(3015000000/166.386)/1000</f>
        <v>18120.514947171036</v>
      </c>
      <c r="N10" s="35">
        <v>100</v>
      </c>
      <c r="O10" s="32">
        <f>(401000000/166.386)/1000</f>
        <v>2410.0585385789673</v>
      </c>
    </row>
    <row r="11" spans="1:15" ht="16.149999999999999" customHeight="1" x14ac:dyDescent="0.25">
      <c r="A11" s="30">
        <v>2001</v>
      </c>
      <c r="B11" s="31">
        <v>626</v>
      </c>
      <c r="C11" s="31">
        <v>238</v>
      </c>
      <c r="D11" s="32">
        <f>(3912000000/166.386)/1000</f>
        <v>23511.593523493564</v>
      </c>
      <c r="E11" s="32">
        <f>(961000000/166.386)/1000</f>
        <v>5775.7263231281477</v>
      </c>
      <c r="F11" s="32">
        <f>(715000000/166.386)/1000</f>
        <v>4297.2365463440437</v>
      </c>
      <c r="G11" s="32">
        <f>(557000000/166.386)/1000</f>
        <v>3347.6374214176676</v>
      </c>
      <c r="H11" s="32">
        <f>(605000000/166.386)/1000</f>
        <v>3636.1232315218831</v>
      </c>
      <c r="I11" s="32">
        <f>(93000000/166.386)/1000</f>
        <v>558.94125707691751</v>
      </c>
      <c r="J11" s="32">
        <f>(286000000/166.386)/1000</f>
        <v>1718.8946185376174</v>
      </c>
      <c r="K11" s="32">
        <f t="shared" si="0"/>
        <v>13558.83307489813</v>
      </c>
      <c r="L11" s="33">
        <v>422</v>
      </c>
      <c r="M11" s="34">
        <f>(2377000000/166.386)/1000</f>
        <v>14286.057721202505</v>
      </c>
      <c r="N11" s="35">
        <v>75</v>
      </c>
      <c r="O11" s="32">
        <f>(320000000/166.386)/1000</f>
        <v>1923.2387340281034</v>
      </c>
    </row>
    <row r="12" spans="1:15" ht="16.149999999999999" customHeight="1" x14ac:dyDescent="0.25">
      <c r="A12" s="30">
        <v>2002</v>
      </c>
      <c r="B12" s="36">
        <v>359</v>
      </c>
      <c r="C12" s="36">
        <v>136</v>
      </c>
      <c r="D12" s="37">
        <f>(16552302.72)/1000</f>
        <v>16552.30272</v>
      </c>
      <c r="E12" s="37">
        <f>(4503246.26)/1000</f>
        <v>4503.2462599999999</v>
      </c>
      <c r="F12" s="37">
        <f>(3175607.75)/1000</f>
        <v>3175.6077500000001</v>
      </c>
      <c r="G12" s="37">
        <f>(2002478.65)/1000</f>
        <v>2002.47865</v>
      </c>
      <c r="H12" s="37">
        <f>(3186473.04)/1000</f>
        <v>3186.4730399999999</v>
      </c>
      <c r="I12" s="37">
        <f>(740733.87)/1000</f>
        <v>740.73387000000002</v>
      </c>
      <c r="J12" s="37">
        <f>(1315035.14)/1000</f>
        <v>1315.03514</v>
      </c>
      <c r="K12" s="37">
        <f t="shared" si="0"/>
        <v>10420.328450000001</v>
      </c>
      <c r="L12" s="33">
        <v>315</v>
      </c>
      <c r="M12" s="34">
        <f>(13648069)/1000</f>
        <v>13648.069</v>
      </c>
      <c r="N12" s="35">
        <v>74</v>
      </c>
      <c r="O12" s="34">
        <f>3868411/1000</f>
        <v>3868.4110000000001</v>
      </c>
    </row>
    <row r="13" spans="1:15" ht="16.149999999999999" customHeight="1" x14ac:dyDescent="0.25">
      <c r="A13" s="30">
        <v>2003</v>
      </c>
      <c r="B13" s="31">
        <v>270</v>
      </c>
      <c r="C13" s="31">
        <v>110</v>
      </c>
      <c r="D13" s="32">
        <v>12815.0399</v>
      </c>
      <c r="E13" s="32">
        <v>3332.6413400000001</v>
      </c>
      <c r="F13" s="32">
        <v>2499.42301</v>
      </c>
      <c r="G13" s="32">
        <v>1676.88706</v>
      </c>
      <c r="H13" s="32">
        <v>1942.2398000000001</v>
      </c>
      <c r="I13" s="32">
        <v>419.44891999999999</v>
      </c>
      <c r="J13" s="32">
        <v>1335.24828</v>
      </c>
      <c r="K13" s="37">
        <f t="shared" si="0"/>
        <v>7873.2470699999994</v>
      </c>
      <c r="L13" s="33">
        <v>237</v>
      </c>
      <c r="M13" s="34">
        <v>10529.985000000001</v>
      </c>
      <c r="N13" s="35">
        <v>59</v>
      </c>
      <c r="O13" s="32">
        <v>2232.8560000000002</v>
      </c>
    </row>
    <row r="14" spans="1:15" ht="16.149999999999999" customHeight="1" x14ac:dyDescent="0.25">
      <c r="A14" s="38">
        <v>2004</v>
      </c>
      <c r="B14" s="36">
        <v>146</v>
      </c>
      <c r="C14" s="36">
        <v>52</v>
      </c>
      <c r="D14" s="37">
        <v>6607.54</v>
      </c>
      <c r="E14" s="37">
        <v>1708.77</v>
      </c>
      <c r="F14" s="37">
        <v>1273.7</v>
      </c>
      <c r="G14" s="37">
        <v>727.9</v>
      </c>
      <c r="H14" s="37">
        <v>782.86</v>
      </c>
      <c r="I14" s="37">
        <v>217.49</v>
      </c>
      <c r="J14" s="39">
        <v>884.31</v>
      </c>
      <c r="K14" s="37">
        <f t="shared" si="0"/>
        <v>3886.2599999999998</v>
      </c>
      <c r="L14" s="40">
        <v>127</v>
      </c>
      <c r="M14" s="41">
        <v>5296.04</v>
      </c>
      <c r="N14" s="42">
        <v>29</v>
      </c>
      <c r="O14" s="41">
        <v>1202.26</v>
      </c>
    </row>
    <row r="15" spans="1:15" s="4" customFormat="1" ht="16.149999999999999" customHeight="1" x14ac:dyDescent="0.25">
      <c r="A15" s="38">
        <v>2005</v>
      </c>
      <c r="B15" s="43">
        <v>180</v>
      </c>
      <c r="C15" s="43">
        <v>52</v>
      </c>
      <c r="D15" s="44">
        <v>7867.66039</v>
      </c>
      <c r="E15" s="44">
        <v>1757.3257000000001</v>
      </c>
      <c r="F15" s="44">
        <v>1532.1321600000001</v>
      </c>
      <c r="G15" s="44">
        <v>955.89896999999996</v>
      </c>
      <c r="H15" s="44">
        <v>922.10874000000001</v>
      </c>
      <c r="I15" s="44">
        <v>173.14302000000001</v>
      </c>
      <c r="J15" s="45">
        <v>1123.92282</v>
      </c>
      <c r="K15" s="45" t="s">
        <v>22</v>
      </c>
      <c r="L15" s="46">
        <v>163</v>
      </c>
      <c r="M15" s="47">
        <v>6592.19</v>
      </c>
      <c r="N15" s="48">
        <v>27</v>
      </c>
      <c r="O15" s="47">
        <v>1125</v>
      </c>
    </row>
    <row r="16" spans="1:15" s="4" customFormat="1" ht="16.149999999999999" customHeight="1" x14ac:dyDescent="0.25">
      <c r="A16" s="38">
        <v>2006</v>
      </c>
      <c r="B16" s="43">
        <v>440</v>
      </c>
      <c r="C16" s="43">
        <v>274</v>
      </c>
      <c r="D16" s="44">
        <v>23221.625779999998</v>
      </c>
      <c r="E16" s="49">
        <v>8153.6087799999996</v>
      </c>
      <c r="F16" s="44">
        <v>4546.9133899999997</v>
      </c>
      <c r="G16" s="44">
        <v>6179.5044099999996</v>
      </c>
      <c r="H16" s="44">
        <v>3330.4592600000001</v>
      </c>
      <c r="I16" s="44">
        <v>634.05313000000001</v>
      </c>
      <c r="J16" s="45">
        <v>3963.9186500000001</v>
      </c>
      <c r="K16" s="45">
        <v>18654.848839999999</v>
      </c>
      <c r="L16" s="46">
        <v>405</v>
      </c>
      <c r="M16" s="47">
        <v>19358.992999999999</v>
      </c>
      <c r="N16" s="48">
        <v>70</v>
      </c>
      <c r="O16" s="47">
        <v>2952.125</v>
      </c>
    </row>
    <row r="17" spans="1:15" s="4" customFormat="1" ht="16.149999999999999" customHeight="1" x14ac:dyDescent="0.25">
      <c r="A17" s="38">
        <v>2007</v>
      </c>
      <c r="B17" s="43">
        <v>151</v>
      </c>
      <c r="C17" s="43">
        <v>156</v>
      </c>
      <c r="D17" s="49">
        <v>7525.15798</v>
      </c>
      <c r="E17" s="49">
        <v>5540.0583999999999</v>
      </c>
      <c r="F17" s="49">
        <v>1529.1437599999999</v>
      </c>
      <c r="G17" s="49">
        <v>3862.1034599999998</v>
      </c>
      <c r="H17" s="49">
        <v>1201.79349</v>
      </c>
      <c r="I17" s="49">
        <v>655.30217000000005</v>
      </c>
      <c r="J17" s="50">
        <v>1165.6297999999999</v>
      </c>
      <c r="K17" s="50">
        <f>SUM(F17:J17)</f>
        <v>8413.9726799999989</v>
      </c>
      <c r="L17" s="51">
        <v>142</v>
      </c>
      <c r="M17" s="47">
        <v>5923.2879999999996</v>
      </c>
      <c r="N17" s="51">
        <v>56</v>
      </c>
      <c r="O17" s="47">
        <v>2694.5210000000002</v>
      </c>
    </row>
    <row r="18" spans="1:15" s="4" customFormat="1" ht="16.149999999999999" customHeight="1" x14ac:dyDescent="0.25">
      <c r="A18" s="38">
        <v>2008</v>
      </c>
      <c r="B18" s="43">
        <v>565</v>
      </c>
      <c r="C18" s="43">
        <v>136</v>
      </c>
      <c r="D18" s="49">
        <v>29354.25589</v>
      </c>
      <c r="E18" s="49">
        <v>4613.37</v>
      </c>
      <c r="F18" s="49">
        <v>5660.75</v>
      </c>
      <c r="G18" s="49">
        <v>3213.23</v>
      </c>
      <c r="H18" s="49">
        <v>5389.32</v>
      </c>
      <c r="I18" s="49">
        <v>590.11</v>
      </c>
      <c r="J18" s="50">
        <v>3668.34</v>
      </c>
      <c r="K18" s="50">
        <f>SUM(F18:J18)</f>
        <v>18521.75</v>
      </c>
      <c r="L18" s="51">
        <v>525</v>
      </c>
      <c r="M18" s="47">
        <v>23560.95</v>
      </c>
      <c r="N18" s="51">
        <v>67</v>
      </c>
      <c r="O18" s="47">
        <v>2607.7600000000002</v>
      </c>
    </row>
    <row r="19" spans="1:15" s="4" customFormat="1" ht="16.149999999999999" customHeight="1" thickBot="1" x14ac:dyDescent="0.3">
      <c r="A19" s="68">
        <v>2009</v>
      </c>
      <c r="B19" s="69">
        <v>470</v>
      </c>
      <c r="C19" s="69">
        <v>90</v>
      </c>
      <c r="D19" s="70">
        <v>19024.7</v>
      </c>
      <c r="E19" s="70">
        <v>3443.12</v>
      </c>
      <c r="F19" s="70">
        <v>3945.74</v>
      </c>
      <c r="G19" s="70">
        <v>2180.0300000000002</v>
      </c>
      <c r="H19" s="70">
        <v>1370.79</v>
      </c>
      <c r="I19" s="70">
        <v>219.29</v>
      </c>
      <c r="J19" s="71">
        <v>4515.8900000000003</v>
      </c>
      <c r="K19" s="71">
        <v>12231.75</v>
      </c>
      <c r="L19" s="72">
        <v>405</v>
      </c>
      <c r="M19" s="73">
        <v>15070.47</v>
      </c>
      <c r="N19" s="72">
        <v>40</v>
      </c>
      <c r="O19" s="73">
        <v>1650.48</v>
      </c>
    </row>
    <row r="20" spans="1:15" s="4" customFormat="1" ht="14.45" customHeight="1" thickTop="1" x14ac:dyDescent="0.25">
      <c r="A20" s="77"/>
      <c r="B20" s="78"/>
      <c r="C20" s="78"/>
      <c r="D20" s="79"/>
      <c r="E20" s="79"/>
      <c r="F20" s="79"/>
      <c r="G20" s="79"/>
      <c r="H20" s="79"/>
      <c r="I20" s="79"/>
      <c r="J20" s="80"/>
      <c r="K20" s="80"/>
      <c r="L20" s="81"/>
      <c r="M20" s="82"/>
      <c r="N20" s="81"/>
      <c r="O20" s="82"/>
    </row>
    <row r="21" spans="1:15" s="4" customFormat="1" ht="24.75" customHeight="1" x14ac:dyDescent="0.25">
      <c r="A21" s="124" t="s">
        <v>25</v>
      </c>
      <c r="B21" s="126" t="s">
        <v>11</v>
      </c>
      <c r="C21" s="126"/>
      <c r="D21" s="127" t="s">
        <v>23</v>
      </c>
      <c r="E21" s="127"/>
      <c r="F21" s="127"/>
      <c r="G21" s="127" t="s">
        <v>39</v>
      </c>
      <c r="H21" s="127"/>
      <c r="I21" s="128"/>
      <c r="J21" s="80"/>
      <c r="K21" s="81"/>
      <c r="L21" s="82"/>
      <c r="M21" s="81"/>
      <c r="N21" s="82"/>
      <c r="O21" s="83"/>
    </row>
    <row r="22" spans="1:15" s="4" customFormat="1" ht="29.45" customHeight="1" thickBot="1" x14ac:dyDescent="0.3">
      <c r="A22" s="125"/>
      <c r="B22" s="20" t="s">
        <v>1</v>
      </c>
      <c r="C22" s="20" t="s">
        <v>20</v>
      </c>
      <c r="D22" s="20" t="s">
        <v>1</v>
      </c>
      <c r="E22" s="20" t="s">
        <v>20</v>
      </c>
      <c r="F22" s="20" t="s">
        <v>24</v>
      </c>
      <c r="G22" s="20" t="s">
        <v>1</v>
      </c>
      <c r="H22" s="20" t="s">
        <v>20</v>
      </c>
      <c r="I22" s="52" t="s">
        <v>24</v>
      </c>
      <c r="J22" s="80"/>
      <c r="K22" s="81"/>
      <c r="L22" s="82"/>
      <c r="M22" s="81"/>
      <c r="N22" s="82"/>
      <c r="O22" s="83"/>
    </row>
    <row r="23" spans="1:15" s="4" customFormat="1" ht="15.75" thickTop="1" x14ac:dyDescent="0.25">
      <c r="A23" s="53">
        <v>2010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80"/>
      <c r="K23" s="81"/>
      <c r="L23" s="82"/>
      <c r="M23" s="81"/>
      <c r="N23" s="82"/>
      <c r="O23" s="83"/>
    </row>
    <row r="24" spans="1:15" s="4" customFormat="1" ht="15" customHeight="1" x14ac:dyDescent="0.25">
      <c r="A24" s="38">
        <v>2011</v>
      </c>
      <c r="B24" s="43">
        <v>272</v>
      </c>
      <c r="C24" s="43">
        <v>108</v>
      </c>
      <c r="D24" s="49">
        <v>13383.16</v>
      </c>
      <c r="E24" s="49">
        <v>3149.05</v>
      </c>
      <c r="F24" s="49">
        <f>D24+E24</f>
        <v>16532.21</v>
      </c>
      <c r="G24" s="49">
        <v>7309.83</v>
      </c>
      <c r="H24" s="49">
        <v>3069.5</v>
      </c>
      <c r="I24" s="49">
        <f>G24+H24</f>
        <v>10379.33</v>
      </c>
      <c r="J24" s="80"/>
      <c r="K24" s="80"/>
      <c r="L24" s="77"/>
      <c r="M24" s="82"/>
      <c r="N24" s="77"/>
      <c r="O24" s="82"/>
    </row>
    <row r="25" spans="1:15" s="4" customFormat="1" ht="15" customHeight="1" x14ac:dyDescent="0.25">
      <c r="A25" s="38">
        <v>2012</v>
      </c>
      <c r="B25" s="43">
        <v>0</v>
      </c>
      <c r="C25" s="43">
        <v>0</v>
      </c>
      <c r="D25" s="55">
        <v>0</v>
      </c>
      <c r="E25" s="55">
        <v>0</v>
      </c>
      <c r="F25" s="49">
        <f t="shared" ref="F25:F36" si="1">D25+E25</f>
        <v>0</v>
      </c>
      <c r="G25" s="55">
        <v>0</v>
      </c>
      <c r="H25" s="55">
        <v>0</v>
      </c>
      <c r="I25" s="49">
        <f t="shared" ref="I25:I36" si="2">G25+H25</f>
        <v>0</v>
      </c>
      <c r="J25" s="80"/>
      <c r="K25" s="80"/>
      <c r="L25" s="77"/>
      <c r="M25" s="82"/>
      <c r="N25" s="77"/>
      <c r="O25" s="82"/>
    </row>
    <row r="26" spans="1:15" s="4" customFormat="1" ht="15" customHeight="1" x14ac:dyDescent="0.25">
      <c r="A26" s="38">
        <v>2013</v>
      </c>
      <c r="B26" s="43">
        <v>284</v>
      </c>
      <c r="C26" s="43">
        <v>235</v>
      </c>
      <c r="D26" s="44">
        <v>13593.981019999999</v>
      </c>
      <c r="E26" s="44">
        <v>6748.8823300000004</v>
      </c>
      <c r="F26" s="49">
        <f t="shared" si="1"/>
        <v>20342.86335</v>
      </c>
      <c r="G26" s="44">
        <v>7291.0928700000004</v>
      </c>
      <c r="H26" s="44">
        <v>6622.1754000000001</v>
      </c>
      <c r="I26" s="49">
        <f t="shared" si="2"/>
        <v>13913.26827</v>
      </c>
      <c r="J26" s="80"/>
      <c r="K26" s="80"/>
      <c r="L26" s="77"/>
      <c r="M26" s="82"/>
      <c r="N26" s="77"/>
      <c r="O26" s="82"/>
    </row>
    <row r="27" spans="1:15" s="4" customFormat="1" ht="15" customHeight="1" x14ac:dyDescent="0.25">
      <c r="A27" s="38">
        <v>2014</v>
      </c>
      <c r="B27" s="43">
        <v>113</v>
      </c>
      <c r="C27" s="43">
        <v>158</v>
      </c>
      <c r="D27" s="44">
        <v>7689.8785799999996</v>
      </c>
      <c r="E27" s="44">
        <v>4571.0874599999997</v>
      </c>
      <c r="F27" s="49">
        <f t="shared" si="1"/>
        <v>12260.966039999999</v>
      </c>
      <c r="G27" s="44">
        <v>4249.7575100000004</v>
      </c>
      <c r="H27" s="44">
        <v>4488.4251599999998</v>
      </c>
      <c r="I27" s="49">
        <f t="shared" si="2"/>
        <v>8738.1826700000001</v>
      </c>
      <c r="J27" s="80"/>
      <c r="K27" s="80"/>
      <c r="L27" s="77"/>
      <c r="M27" s="82"/>
      <c r="N27" s="77"/>
      <c r="O27" s="82"/>
    </row>
    <row r="28" spans="1:15" s="4" customFormat="1" ht="15" customHeight="1" x14ac:dyDescent="0.25">
      <c r="A28" s="38">
        <v>2015</v>
      </c>
      <c r="B28" s="43">
        <v>0</v>
      </c>
      <c r="C28" s="43">
        <v>0</v>
      </c>
      <c r="D28" s="43">
        <v>0</v>
      </c>
      <c r="E28" s="43">
        <v>0</v>
      </c>
      <c r="F28" s="49">
        <f t="shared" si="1"/>
        <v>0</v>
      </c>
      <c r="G28" s="43">
        <v>0</v>
      </c>
      <c r="H28" s="43">
        <v>0</v>
      </c>
      <c r="I28" s="49">
        <f t="shared" si="2"/>
        <v>0</v>
      </c>
      <c r="J28" s="80"/>
      <c r="K28" s="80"/>
      <c r="L28" s="77"/>
      <c r="M28" s="82"/>
      <c r="N28" s="77"/>
      <c r="O28" s="82"/>
    </row>
    <row r="29" spans="1:15" s="4" customFormat="1" ht="15" customHeight="1" x14ac:dyDescent="0.25">
      <c r="A29" s="38">
        <v>2016</v>
      </c>
      <c r="B29" s="43">
        <v>0</v>
      </c>
      <c r="C29" s="43">
        <v>217</v>
      </c>
      <c r="D29" s="43">
        <v>0</v>
      </c>
      <c r="E29" s="43">
        <v>0</v>
      </c>
      <c r="F29" s="49">
        <f t="shared" si="1"/>
        <v>0</v>
      </c>
      <c r="G29" s="43">
        <v>0</v>
      </c>
      <c r="H29" s="44">
        <v>5425</v>
      </c>
      <c r="I29" s="49">
        <f t="shared" si="2"/>
        <v>5425</v>
      </c>
      <c r="J29" s="80"/>
      <c r="K29" s="80"/>
      <c r="L29" s="77"/>
      <c r="M29" s="82"/>
      <c r="N29" s="77"/>
      <c r="O29" s="82"/>
    </row>
    <row r="30" spans="1:15" s="4" customFormat="1" ht="15" customHeight="1" x14ac:dyDescent="0.25">
      <c r="A30" s="38">
        <v>2017</v>
      </c>
      <c r="B30" s="43">
        <v>332</v>
      </c>
      <c r="C30" s="43">
        <v>0</v>
      </c>
      <c r="D30" s="44">
        <v>22539.504290000001</v>
      </c>
      <c r="E30" s="43">
        <v>0</v>
      </c>
      <c r="F30" s="49">
        <f t="shared" si="1"/>
        <v>22539.504290000001</v>
      </c>
      <c r="G30" s="44">
        <v>10490.95306</v>
      </c>
      <c r="H30" s="44">
        <v>0</v>
      </c>
      <c r="I30" s="49">
        <f t="shared" si="2"/>
        <v>10490.95306</v>
      </c>
      <c r="J30" s="80"/>
      <c r="K30" s="80"/>
      <c r="L30" s="77"/>
      <c r="M30" s="82"/>
      <c r="N30" s="77"/>
      <c r="O30" s="82"/>
    </row>
    <row r="31" spans="1:15" s="4" customFormat="1" ht="15" customHeight="1" x14ac:dyDescent="0.25">
      <c r="A31" s="38">
        <v>2018</v>
      </c>
      <c r="B31" s="43">
        <v>169</v>
      </c>
      <c r="C31" s="43">
        <v>151</v>
      </c>
      <c r="D31" s="44">
        <v>11284.19</v>
      </c>
      <c r="E31" s="100">
        <v>31.64</v>
      </c>
      <c r="F31" s="49">
        <f t="shared" si="1"/>
        <v>11315.83</v>
      </c>
      <c r="G31" s="44">
        <v>5324.24</v>
      </c>
      <c r="H31" s="44">
        <v>3775</v>
      </c>
      <c r="I31" s="49">
        <f t="shared" si="2"/>
        <v>9099.24</v>
      </c>
      <c r="J31" s="80"/>
      <c r="K31" s="80"/>
      <c r="L31" s="77"/>
      <c r="M31" s="82"/>
      <c r="N31" s="77"/>
      <c r="O31" s="82"/>
    </row>
    <row r="32" spans="1:15" s="4" customFormat="1" ht="15" customHeight="1" x14ac:dyDescent="0.25">
      <c r="A32" s="38">
        <v>2019</v>
      </c>
      <c r="B32" s="43">
        <v>0</v>
      </c>
      <c r="C32" s="43">
        <v>259</v>
      </c>
      <c r="D32" s="43">
        <v>0</v>
      </c>
      <c r="E32" s="111">
        <v>0</v>
      </c>
      <c r="F32" s="49">
        <f t="shared" si="1"/>
        <v>0</v>
      </c>
      <c r="G32" s="44">
        <v>0</v>
      </c>
      <c r="H32" s="44">
        <v>12950</v>
      </c>
      <c r="I32" s="49">
        <f t="shared" si="2"/>
        <v>12950</v>
      </c>
      <c r="J32" s="80"/>
      <c r="K32" s="80"/>
      <c r="L32" s="77"/>
      <c r="M32" s="82"/>
      <c r="N32" s="77"/>
      <c r="O32" s="82"/>
    </row>
    <row r="33" spans="1:15" s="4" customFormat="1" ht="15" customHeight="1" x14ac:dyDescent="0.25">
      <c r="A33" s="38">
        <v>2020</v>
      </c>
      <c r="B33" s="43">
        <v>251</v>
      </c>
      <c r="C33" s="43">
        <v>0</v>
      </c>
      <c r="D33" s="44">
        <v>27262.854749999999</v>
      </c>
      <c r="E33" s="111">
        <v>0</v>
      </c>
      <c r="F33" s="49">
        <f t="shared" si="1"/>
        <v>27262.854749999999</v>
      </c>
      <c r="G33" s="44">
        <v>13292.69173</v>
      </c>
      <c r="H33" s="44">
        <v>0</v>
      </c>
      <c r="I33" s="49">
        <f t="shared" si="2"/>
        <v>13292.69173</v>
      </c>
      <c r="J33" s="80"/>
      <c r="K33" s="80"/>
      <c r="L33" s="77"/>
      <c r="M33" s="82"/>
      <c r="N33" s="77"/>
      <c r="O33" s="82"/>
    </row>
    <row r="34" spans="1:15" s="4" customFormat="1" ht="15" customHeight="1" x14ac:dyDescent="0.25">
      <c r="A34" s="38">
        <v>2021</v>
      </c>
      <c r="B34" s="43">
        <v>0</v>
      </c>
      <c r="C34" s="43">
        <v>0</v>
      </c>
      <c r="D34" s="43">
        <v>0</v>
      </c>
      <c r="E34" s="111">
        <v>0</v>
      </c>
      <c r="F34" s="49">
        <f t="shared" si="1"/>
        <v>0</v>
      </c>
      <c r="G34" s="44">
        <v>0</v>
      </c>
      <c r="H34" s="44">
        <v>0</v>
      </c>
      <c r="I34" s="49">
        <f t="shared" si="2"/>
        <v>0</v>
      </c>
      <c r="J34" s="80"/>
      <c r="K34" s="80"/>
      <c r="L34" s="77"/>
      <c r="M34" s="82"/>
      <c r="N34" s="77"/>
      <c r="O34" s="82"/>
    </row>
    <row r="35" spans="1:15" s="4" customFormat="1" ht="15" customHeight="1" x14ac:dyDescent="0.25">
      <c r="A35" s="38">
        <v>2022</v>
      </c>
      <c r="B35" s="43">
        <v>0</v>
      </c>
      <c r="C35" s="43">
        <v>240</v>
      </c>
      <c r="D35" s="43">
        <v>0</v>
      </c>
      <c r="E35" s="111">
        <v>0</v>
      </c>
      <c r="F35" s="49">
        <f t="shared" si="1"/>
        <v>0</v>
      </c>
      <c r="G35" s="44">
        <v>0</v>
      </c>
      <c r="H35" s="44">
        <v>13820</v>
      </c>
      <c r="I35" s="49">
        <f t="shared" si="2"/>
        <v>13820</v>
      </c>
      <c r="J35" s="80"/>
      <c r="K35" s="80"/>
      <c r="L35" s="77"/>
      <c r="M35" s="82"/>
      <c r="N35" s="77"/>
      <c r="O35" s="82"/>
    </row>
    <row r="36" spans="1:15" s="116" customFormat="1" ht="15" customHeight="1" thickBot="1" x14ac:dyDescent="0.3">
      <c r="A36" s="112">
        <v>2023</v>
      </c>
      <c r="B36" s="101">
        <v>296</v>
      </c>
      <c r="C36" s="118">
        <v>76</v>
      </c>
      <c r="D36" s="102">
        <v>40423.039409999998</v>
      </c>
      <c r="E36" s="117">
        <v>0</v>
      </c>
      <c r="F36" s="102">
        <f t="shared" si="1"/>
        <v>40423.039409999998</v>
      </c>
      <c r="G36" s="102">
        <v>19638.28081</v>
      </c>
      <c r="H36" s="102">
        <v>4660</v>
      </c>
      <c r="I36" s="102">
        <f t="shared" si="2"/>
        <v>24298.28081</v>
      </c>
      <c r="J36" s="114"/>
      <c r="K36" s="114"/>
      <c r="L36" s="113"/>
      <c r="M36" s="115"/>
      <c r="N36" s="113"/>
      <c r="O36" s="115"/>
    </row>
    <row r="37" spans="1:15" s="4" customFormat="1" ht="16.5" customHeight="1" thickTop="1" x14ac:dyDescent="0.25">
      <c r="A37" s="18"/>
      <c r="C37" s="19"/>
      <c r="D37" s="19"/>
      <c r="E37" s="18"/>
      <c r="F37" s="19"/>
      <c r="G37" s="19"/>
      <c r="H37" s="12"/>
      <c r="I37" s="13"/>
      <c r="J37" s="80"/>
      <c r="K37" s="80"/>
      <c r="L37" s="77"/>
      <c r="M37" s="82"/>
      <c r="N37" s="77"/>
      <c r="O37" s="82"/>
    </row>
    <row r="38" spans="1:15" x14ac:dyDescent="0.25">
      <c r="A38" s="18" t="s">
        <v>129</v>
      </c>
      <c r="B38" s="13"/>
      <c r="C38" s="13"/>
      <c r="D38" s="13"/>
      <c r="E38" s="13"/>
      <c r="F38" s="13"/>
      <c r="G38" s="13"/>
      <c r="H38" s="84"/>
      <c r="I38" s="13"/>
      <c r="J38" s="13"/>
      <c r="K38" s="13"/>
      <c r="L38" s="13"/>
      <c r="M38" s="13"/>
      <c r="N38" s="13"/>
      <c r="O38" s="13"/>
    </row>
    <row r="39" spans="1:1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</sheetData>
  <mergeCells count="11">
    <mergeCell ref="N4:O4"/>
    <mergeCell ref="B4:C4"/>
    <mergeCell ref="D4:E4"/>
    <mergeCell ref="L4:M4"/>
    <mergeCell ref="A21:A22"/>
    <mergeCell ref="B21:C21"/>
    <mergeCell ref="D21:F21"/>
    <mergeCell ref="G21:I21"/>
    <mergeCell ref="F4:G4"/>
    <mergeCell ref="H4:I4"/>
    <mergeCell ref="A4:A5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80" orientation="landscape" r:id="rId1"/>
  <ignoredErrors>
    <ignoredError sqref="I8" formula="1"/>
    <ignoredError sqref="K13:K14 K17:K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6"/>
  <sheetViews>
    <sheetView zoomScaleNormal="100" workbookViewId="0">
      <selection activeCell="O33" sqref="O33"/>
    </sheetView>
  </sheetViews>
  <sheetFormatPr baseColWidth="10" defaultColWidth="8.85546875" defaultRowHeight="15" x14ac:dyDescent="0.25"/>
  <cols>
    <col min="1" max="1" width="5.28515625" customWidth="1"/>
    <col min="2" max="2" width="25.85546875" customWidth="1"/>
    <col min="3" max="3" width="7.85546875" customWidth="1"/>
    <col min="4" max="4" width="14.85546875" customWidth="1"/>
    <col min="5" max="5" width="14.7109375" customWidth="1"/>
    <col min="6" max="6" width="7.5703125" customWidth="1"/>
    <col min="7" max="7" width="16.42578125" customWidth="1"/>
    <col min="8" max="8" width="15.140625" customWidth="1"/>
    <col min="9" max="9" width="8.28515625" customWidth="1"/>
    <col min="10" max="10" width="16.140625" customWidth="1"/>
    <col min="11" max="11" width="16.28515625" customWidth="1"/>
  </cols>
  <sheetData>
    <row r="2" spans="1:11" ht="15.75" x14ac:dyDescent="0.25">
      <c r="A2" s="75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4" spans="1:11" x14ac:dyDescent="0.25">
      <c r="A4" s="131" t="s">
        <v>26</v>
      </c>
      <c r="B4" s="131"/>
      <c r="C4" s="131" t="s">
        <v>0</v>
      </c>
      <c r="D4" s="131"/>
      <c r="E4" s="131"/>
      <c r="F4" s="131" t="s">
        <v>1</v>
      </c>
      <c r="G4" s="131"/>
      <c r="H4" s="131"/>
      <c r="I4" s="131" t="s">
        <v>2</v>
      </c>
      <c r="J4" s="131"/>
      <c r="K4" s="132"/>
    </row>
    <row r="5" spans="1:11" ht="15.75" thickBot="1" x14ac:dyDescent="0.3">
      <c r="A5" s="56" t="s">
        <v>124</v>
      </c>
      <c r="B5" s="56" t="s">
        <v>4</v>
      </c>
      <c r="C5" s="56" t="s">
        <v>3</v>
      </c>
      <c r="D5" s="56" t="s">
        <v>5</v>
      </c>
      <c r="E5" s="56" t="s">
        <v>6</v>
      </c>
      <c r="F5" s="56" t="s">
        <v>3</v>
      </c>
      <c r="G5" s="56" t="s">
        <v>5</v>
      </c>
      <c r="H5" s="56" t="s">
        <v>6</v>
      </c>
      <c r="I5" s="56" t="s">
        <v>3</v>
      </c>
      <c r="J5" s="56" t="s">
        <v>5</v>
      </c>
      <c r="K5" s="57" t="s">
        <v>6</v>
      </c>
    </row>
    <row r="6" spans="1:11" ht="15.75" thickTop="1" x14ac:dyDescent="0.25">
      <c r="A6" s="58">
        <v>1</v>
      </c>
      <c r="B6" s="99" t="s">
        <v>46</v>
      </c>
      <c r="C6" s="59">
        <v>3</v>
      </c>
      <c r="D6" s="60">
        <v>91475.22</v>
      </c>
      <c r="E6" s="60">
        <v>91000</v>
      </c>
      <c r="F6" s="59">
        <v>6</v>
      </c>
      <c r="G6" s="60">
        <v>230900.74</v>
      </c>
      <c r="H6" s="60">
        <v>131725.39000000001</v>
      </c>
      <c r="I6" s="86">
        <f>C6+F6</f>
        <v>9</v>
      </c>
      <c r="J6" s="88">
        <f>D6+G6</f>
        <v>322375.95999999996</v>
      </c>
      <c r="K6" s="90">
        <f>E6+H6</f>
        <v>222725.39</v>
      </c>
    </row>
    <row r="7" spans="1:11" x14ac:dyDescent="0.25">
      <c r="A7" s="61">
        <v>2</v>
      </c>
      <c r="B7" s="99" t="s">
        <v>47</v>
      </c>
      <c r="C7" s="62">
        <v>0</v>
      </c>
      <c r="D7" s="63">
        <v>0</v>
      </c>
      <c r="E7" s="63">
        <v>0</v>
      </c>
      <c r="F7" s="62">
        <v>4</v>
      </c>
      <c r="G7" s="63">
        <v>53056.26</v>
      </c>
      <c r="H7" s="63">
        <v>27211.69</v>
      </c>
      <c r="I7" s="87">
        <f t="shared" ref="I7:I70" si="0">C7+F7</f>
        <v>4</v>
      </c>
      <c r="J7" s="89">
        <f t="shared" ref="J7:J70" si="1">D7+G7</f>
        <v>53056.26</v>
      </c>
      <c r="K7" s="91">
        <f t="shared" ref="K7:K70" si="2">E7+H7</f>
        <v>27211.69</v>
      </c>
    </row>
    <row r="8" spans="1:11" x14ac:dyDescent="0.25">
      <c r="A8" s="61">
        <v>3</v>
      </c>
      <c r="B8" s="99" t="s">
        <v>48</v>
      </c>
      <c r="C8" s="62">
        <v>0</v>
      </c>
      <c r="D8" s="63">
        <v>0</v>
      </c>
      <c r="E8" s="63">
        <v>0</v>
      </c>
      <c r="F8" s="62">
        <v>0</v>
      </c>
      <c r="G8" s="63">
        <v>0</v>
      </c>
      <c r="H8" s="63">
        <v>0</v>
      </c>
      <c r="I8" s="87">
        <f t="shared" si="0"/>
        <v>0</v>
      </c>
      <c r="J8" s="89">
        <f t="shared" si="1"/>
        <v>0</v>
      </c>
      <c r="K8" s="91">
        <f t="shared" si="2"/>
        <v>0</v>
      </c>
    </row>
    <row r="9" spans="1:11" x14ac:dyDescent="0.25">
      <c r="A9" s="61">
        <v>4</v>
      </c>
      <c r="B9" s="99" t="s">
        <v>49</v>
      </c>
      <c r="C9" s="62">
        <v>0</v>
      </c>
      <c r="D9" s="63">
        <v>0</v>
      </c>
      <c r="E9" s="63">
        <v>0</v>
      </c>
      <c r="F9" s="62">
        <v>0</v>
      </c>
      <c r="G9" s="63">
        <v>0</v>
      </c>
      <c r="H9" s="63">
        <v>0</v>
      </c>
      <c r="I9" s="87">
        <f t="shared" si="0"/>
        <v>0</v>
      </c>
      <c r="J9" s="89">
        <f t="shared" si="1"/>
        <v>0</v>
      </c>
      <c r="K9" s="91">
        <f t="shared" si="2"/>
        <v>0</v>
      </c>
    </row>
    <row r="10" spans="1:11" x14ac:dyDescent="0.25">
      <c r="A10" s="61">
        <v>5</v>
      </c>
      <c r="B10" s="99" t="s">
        <v>50</v>
      </c>
      <c r="C10" s="62">
        <v>3</v>
      </c>
      <c r="D10" s="63">
        <v>87022.080000000002</v>
      </c>
      <c r="E10" s="63">
        <v>85800</v>
      </c>
      <c r="F10" s="62">
        <v>4</v>
      </c>
      <c r="G10" s="63">
        <v>238674.85</v>
      </c>
      <c r="H10" s="63">
        <v>143204.92000000001</v>
      </c>
      <c r="I10" s="87">
        <f t="shared" si="0"/>
        <v>7</v>
      </c>
      <c r="J10" s="89">
        <f t="shared" si="1"/>
        <v>325696.93</v>
      </c>
      <c r="K10" s="91">
        <f t="shared" si="2"/>
        <v>229004.92</v>
      </c>
    </row>
    <row r="11" spans="1:11" x14ac:dyDescent="0.25">
      <c r="A11" s="61">
        <v>6</v>
      </c>
      <c r="B11" s="99" t="s">
        <v>51</v>
      </c>
      <c r="C11" s="62">
        <v>0</v>
      </c>
      <c r="D11" s="63">
        <v>0</v>
      </c>
      <c r="E11" s="63">
        <v>0</v>
      </c>
      <c r="F11" s="62">
        <v>0</v>
      </c>
      <c r="G11" s="63">
        <v>0</v>
      </c>
      <c r="H11" s="63">
        <v>0</v>
      </c>
      <c r="I11" s="87">
        <f t="shared" si="0"/>
        <v>0</v>
      </c>
      <c r="J11" s="89">
        <f t="shared" si="1"/>
        <v>0</v>
      </c>
      <c r="K11" s="91">
        <f t="shared" si="2"/>
        <v>0</v>
      </c>
    </row>
    <row r="12" spans="1:11" x14ac:dyDescent="0.25">
      <c r="A12" s="61">
        <v>7</v>
      </c>
      <c r="B12" s="99" t="s">
        <v>52</v>
      </c>
      <c r="C12" s="62">
        <v>1</v>
      </c>
      <c r="D12" s="63">
        <v>28600</v>
      </c>
      <c r="E12" s="63">
        <v>28600</v>
      </c>
      <c r="F12" s="62">
        <v>0</v>
      </c>
      <c r="G12" s="63">
        <v>0</v>
      </c>
      <c r="H12" s="63">
        <v>0</v>
      </c>
      <c r="I12" s="87">
        <f t="shared" si="0"/>
        <v>1</v>
      </c>
      <c r="J12" s="89">
        <f t="shared" si="1"/>
        <v>28600</v>
      </c>
      <c r="K12" s="91">
        <f t="shared" si="2"/>
        <v>28600</v>
      </c>
    </row>
    <row r="13" spans="1:11" x14ac:dyDescent="0.25">
      <c r="A13" s="61">
        <v>8</v>
      </c>
      <c r="B13" s="99" t="s">
        <v>53</v>
      </c>
      <c r="C13" s="62">
        <v>3</v>
      </c>
      <c r="D13" s="63">
        <v>87200</v>
      </c>
      <c r="E13" s="63">
        <v>87200</v>
      </c>
      <c r="F13" s="62">
        <v>2</v>
      </c>
      <c r="G13" s="63">
        <v>290066.84999999998</v>
      </c>
      <c r="H13" s="63">
        <v>157555.10999999999</v>
      </c>
      <c r="I13" s="87">
        <f t="shared" si="0"/>
        <v>5</v>
      </c>
      <c r="J13" s="89">
        <f t="shared" si="1"/>
        <v>377266.85</v>
      </c>
      <c r="K13" s="91">
        <f t="shared" si="2"/>
        <v>244755.11</v>
      </c>
    </row>
    <row r="14" spans="1:11" x14ac:dyDescent="0.25">
      <c r="A14" s="61">
        <v>9</v>
      </c>
      <c r="B14" s="99" t="s">
        <v>54</v>
      </c>
      <c r="C14" s="62">
        <v>1</v>
      </c>
      <c r="D14" s="63">
        <v>40000</v>
      </c>
      <c r="E14" s="63">
        <v>28600</v>
      </c>
      <c r="F14" s="62">
        <v>3</v>
      </c>
      <c r="G14" s="63">
        <v>263963.19</v>
      </c>
      <c r="H14" s="63">
        <v>148324.78</v>
      </c>
      <c r="I14" s="87">
        <f t="shared" si="0"/>
        <v>4</v>
      </c>
      <c r="J14" s="89">
        <f t="shared" si="1"/>
        <v>303963.19</v>
      </c>
      <c r="K14" s="91">
        <f t="shared" si="2"/>
        <v>176924.78</v>
      </c>
    </row>
    <row r="15" spans="1:11" x14ac:dyDescent="0.25">
      <c r="A15" s="61">
        <v>10</v>
      </c>
      <c r="B15" s="99" t="s">
        <v>55</v>
      </c>
      <c r="C15" s="62">
        <v>1</v>
      </c>
      <c r="D15" s="63">
        <v>28600</v>
      </c>
      <c r="E15" s="63">
        <v>28600</v>
      </c>
      <c r="F15" s="62">
        <v>2</v>
      </c>
      <c r="G15" s="63">
        <v>114687.97</v>
      </c>
      <c r="H15" s="63">
        <v>65547.97</v>
      </c>
      <c r="I15" s="87">
        <f t="shared" si="0"/>
        <v>3</v>
      </c>
      <c r="J15" s="89">
        <f t="shared" si="1"/>
        <v>143287.97</v>
      </c>
      <c r="K15" s="91">
        <f t="shared" si="2"/>
        <v>94147.97</v>
      </c>
    </row>
    <row r="16" spans="1:11" x14ac:dyDescent="0.25">
      <c r="A16" s="61">
        <v>11</v>
      </c>
      <c r="B16" s="99" t="s">
        <v>56</v>
      </c>
      <c r="C16" s="62">
        <v>11</v>
      </c>
      <c r="D16" s="63">
        <v>323139.89</v>
      </c>
      <c r="E16" s="63">
        <v>317200</v>
      </c>
      <c r="F16" s="62">
        <v>29</v>
      </c>
      <c r="G16" s="63">
        <v>901802.46</v>
      </c>
      <c r="H16" s="63">
        <v>484422.2</v>
      </c>
      <c r="I16" s="87">
        <f t="shared" si="0"/>
        <v>40</v>
      </c>
      <c r="J16" s="89">
        <f t="shared" si="1"/>
        <v>1224942.3500000001</v>
      </c>
      <c r="K16" s="91">
        <f t="shared" si="2"/>
        <v>801622.2</v>
      </c>
    </row>
    <row r="17" spans="1:11" x14ac:dyDescent="0.25">
      <c r="A17" s="61">
        <v>12</v>
      </c>
      <c r="B17" s="99" t="s">
        <v>57</v>
      </c>
      <c r="C17" s="62">
        <v>5</v>
      </c>
      <c r="D17" s="63">
        <v>148204.01</v>
      </c>
      <c r="E17" s="63">
        <v>148200</v>
      </c>
      <c r="F17" s="62">
        <v>6</v>
      </c>
      <c r="G17" s="63">
        <v>250401.17</v>
      </c>
      <c r="H17" s="63">
        <v>139684.26</v>
      </c>
      <c r="I17" s="87">
        <f t="shared" si="0"/>
        <v>11</v>
      </c>
      <c r="J17" s="89">
        <f t="shared" si="1"/>
        <v>398605.18000000005</v>
      </c>
      <c r="K17" s="91">
        <f t="shared" si="2"/>
        <v>287884.26</v>
      </c>
    </row>
    <row r="18" spans="1:11" x14ac:dyDescent="0.25">
      <c r="A18" s="61">
        <v>13</v>
      </c>
      <c r="B18" s="99" t="s">
        <v>58</v>
      </c>
      <c r="C18" s="62">
        <v>0</v>
      </c>
      <c r="D18" s="63">
        <v>0</v>
      </c>
      <c r="E18" s="63">
        <v>0</v>
      </c>
      <c r="F18" s="62">
        <v>0</v>
      </c>
      <c r="G18" s="63">
        <v>0</v>
      </c>
      <c r="H18" s="63">
        <v>0</v>
      </c>
      <c r="I18" s="87">
        <f t="shared" si="0"/>
        <v>0</v>
      </c>
      <c r="J18" s="89">
        <f t="shared" si="1"/>
        <v>0</v>
      </c>
      <c r="K18" s="91">
        <f t="shared" si="2"/>
        <v>0</v>
      </c>
    </row>
    <row r="19" spans="1:11" x14ac:dyDescent="0.25">
      <c r="A19" s="61">
        <v>14</v>
      </c>
      <c r="B19" s="99" t="s">
        <v>59</v>
      </c>
      <c r="C19" s="62">
        <v>0</v>
      </c>
      <c r="D19" s="63">
        <v>0</v>
      </c>
      <c r="E19" s="63">
        <v>0</v>
      </c>
      <c r="F19" s="62">
        <v>0</v>
      </c>
      <c r="G19" s="63">
        <v>0</v>
      </c>
      <c r="H19" s="63">
        <v>0</v>
      </c>
      <c r="I19" s="87">
        <f t="shared" si="0"/>
        <v>0</v>
      </c>
      <c r="J19" s="89">
        <f t="shared" si="1"/>
        <v>0</v>
      </c>
      <c r="K19" s="91">
        <f t="shared" si="2"/>
        <v>0</v>
      </c>
    </row>
    <row r="20" spans="1:11" x14ac:dyDescent="0.25">
      <c r="A20" s="61">
        <v>15</v>
      </c>
      <c r="B20" s="99" t="s">
        <v>60</v>
      </c>
      <c r="C20" s="62">
        <v>2</v>
      </c>
      <c r="D20" s="63">
        <v>54700</v>
      </c>
      <c r="E20" s="63">
        <v>54700</v>
      </c>
      <c r="F20" s="62">
        <v>2</v>
      </c>
      <c r="G20" s="63">
        <v>14352.4</v>
      </c>
      <c r="H20" s="63">
        <v>7176.2</v>
      </c>
      <c r="I20" s="87">
        <f t="shared" si="0"/>
        <v>4</v>
      </c>
      <c r="J20" s="89">
        <f t="shared" si="1"/>
        <v>69052.399999999994</v>
      </c>
      <c r="K20" s="91">
        <f t="shared" si="2"/>
        <v>61876.2</v>
      </c>
    </row>
    <row r="21" spans="1:11" x14ac:dyDescent="0.25">
      <c r="A21" s="61">
        <v>16</v>
      </c>
      <c r="B21" s="99" t="s">
        <v>61</v>
      </c>
      <c r="C21" s="62">
        <v>1</v>
      </c>
      <c r="D21" s="63">
        <v>26000</v>
      </c>
      <c r="E21" s="63">
        <v>26000</v>
      </c>
      <c r="F21" s="62">
        <v>1</v>
      </c>
      <c r="G21" s="63">
        <v>188804.9</v>
      </c>
      <c r="H21" s="63">
        <v>94402.45</v>
      </c>
      <c r="I21" s="87">
        <f t="shared" si="0"/>
        <v>2</v>
      </c>
      <c r="J21" s="89">
        <f t="shared" si="1"/>
        <v>214804.9</v>
      </c>
      <c r="K21" s="91">
        <f t="shared" si="2"/>
        <v>120402.45</v>
      </c>
    </row>
    <row r="22" spans="1:11" x14ac:dyDescent="0.25">
      <c r="A22" s="61">
        <v>17</v>
      </c>
      <c r="B22" s="99" t="s">
        <v>62</v>
      </c>
      <c r="C22" s="62">
        <v>1</v>
      </c>
      <c r="D22" s="63">
        <v>28600</v>
      </c>
      <c r="E22" s="63">
        <v>28600</v>
      </c>
      <c r="F22" s="62">
        <v>12</v>
      </c>
      <c r="G22" s="63">
        <v>692506.65</v>
      </c>
      <c r="H22" s="63">
        <v>381330.1</v>
      </c>
      <c r="I22" s="87">
        <f t="shared" si="0"/>
        <v>13</v>
      </c>
      <c r="J22" s="89">
        <f t="shared" si="1"/>
        <v>721106.65</v>
      </c>
      <c r="K22" s="91">
        <f t="shared" si="2"/>
        <v>409930.1</v>
      </c>
    </row>
    <row r="23" spans="1:11" x14ac:dyDescent="0.25">
      <c r="A23" s="61">
        <v>18</v>
      </c>
      <c r="B23" s="99" t="s">
        <v>63</v>
      </c>
      <c r="C23" s="62">
        <v>2</v>
      </c>
      <c r="D23" s="63">
        <v>56616</v>
      </c>
      <c r="E23" s="63">
        <v>56616</v>
      </c>
      <c r="F23" s="62">
        <v>5</v>
      </c>
      <c r="G23" s="63">
        <v>397837.4</v>
      </c>
      <c r="H23" s="63">
        <v>212713.59</v>
      </c>
      <c r="I23" s="87">
        <f t="shared" si="0"/>
        <v>7</v>
      </c>
      <c r="J23" s="89">
        <f t="shared" si="1"/>
        <v>454453.4</v>
      </c>
      <c r="K23" s="91">
        <f t="shared" si="2"/>
        <v>269329.58999999997</v>
      </c>
    </row>
    <row r="24" spans="1:11" x14ac:dyDescent="0.25">
      <c r="A24" s="61">
        <v>19</v>
      </c>
      <c r="B24" s="99" t="s">
        <v>64</v>
      </c>
      <c r="C24" s="62">
        <v>2</v>
      </c>
      <c r="D24" s="63">
        <v>57200.25</v>
      </c>
      <c r="E24" s="63">
        <v>57200</v>
      </c>
      <c r="F24" s="62">
        <v>2</v>
      </c>
      <c r="G24" s="63">
        <v>52603.99</v>
      </c>
      <c r="H24" s="63">
        <v>29524.799999999999</v>
      </c>
      <c r="I24" s="87">
        <f t="shared" si="0"/>
        <v>4</v>
      </c>
      <c r="J24" s="89">
        <f t="shared" si="1"/>
        <v>109804.23999999999</v>
      </c>
      <c r="K24" s="91">
        <f t="shared" si="2"/>
        <v>86724.800000000003</v>
      </c>
    </row>
    <row r="25" spans="1:11" x14ac:dyDescent="0.25">
      <c r="A25" s="61">
        <v>20</v>
      </c>
      <c r="B25" s="99" t="s">
        <v>65</v>
      </c>
      <c r="C25" s="62">
        <v>0</v>
      </c>
      <c r="D25" s="63">
        <v>0</v>
      </c>
      <c r="E25" s="63">
        <v>0</v>
      </c>
      <c r="F25" s="62">
        <v>0</v>
      </c>
      <c r="G25" s="63">
        <v>0</v>
      </c>
      <c r="H25" s="63">
        <v>0</v>
      </c>
      <c r="I25" s="87">
        <f t="shared" si="0"/>
        <v>0</v>
      </c>
      <c r="J25" s="89">
        <f t="shared" si="1"/>
        <v>0</v>
      </c>
      <c r="K25" s="91">
        <f t="shared" si="2"/>
        <v>0</v>
      </c>
    </row>
    <row r="26" spans="1:11" x14ac:dyDescent="0.25">
      <c r="A26" s="61">
        <v>21</v>
      </c>
      <c r="B26" s="99" t="s">
        <v>66</v>
      </c>
      <c r="C26" s="62">
        <v>1</v>
      </c>
      <c r="D26" s="63">
        <v>28600</v>
      </c>
      <c r="E26" s="63">
        <v>28600</v>
      </c>
      <c r="F26" s="62">
        <v>1</v>
      </c>
      <c r="G26" s="63">
        <v>41253.75</v>
      </c>
      <c r="H26" s="63">
        <v>24752.26</v>
      </c>
      <c r="I26" s="87">
        <f t="shared" si="0"/>
        <v>2</v>
      </c>
      <c r="J26" s="89">
        <f t="shared" si="1"/>
        <v>69853.75</v>
      </c>
      <c r="K26" s="91">
        <f t="shared" si="2"/>
        <v>53352.259999999995</v>
      </c>
    </row>
    <row r="27" spans="1:11" x14ac:dyDescent="0.25">
      <c r="A27" s="61">
        <v>22</v>
      </c>
      <c r="B27" s="99" t="s">
        <v>67</v>
      </c>
      <c r="C27" s="62">
        <v>0</v>
      </c>
      <c r="D27" s="63">
        <v>0</v>
      </c>
      <c r="E27" s="63">
        <v>0</v>
      </c>
      <c r="F27" s="62">
        <v>0</v>
      </c>
      <c r="G27" s="63">
        <v>0</v>
      </c>
      <c r="H27" s="63">
        <v>0</v>
      </c>
      <c r="I27" s="87">
        <f t="shared" si="0"/>
        <v>0</v>
      </c>
      <c r="J27" s="89">
        <f t="shared" si="1"/>
        <v>0</v>
      </c>
      <c r="K27" s="91">
        <f t="shared" si="2"/>
        <v>0</v>
      </c>
    </row>
    <row r="28" spans="1:11" x14ac:dyDescent="0.25">
      <c r="A28" s="61">
        <v>23</v>
      </c>
      <c r="B28" s="99" t="s">
        <v>68</v>
      </c>
      <c r="C28" s="62">
        <v>1</v>
      </c>
      <c r="D28" s="63">
        <v>28600</v>
      </c>
      <c r="E28" s="63">
        <v>28600</v>
      </c>
      <c r="F28" s="62">
        <v>4</v>
      </c>
      <c r="G28" s="63">
        <v>423888.79</v>
      </c>
      <c r="H28" s="63">
        <v>247722.12</v>
      </c>
      <c r="I28" s="87">
        <f t="shared" si="0"/>
        <v>5</v>
      </c>
      <c r="J28" s="89">
        <f t="shared" si="1"/>
        <v>452488.79</v>
      </c>
      <c r="K28" s="91">
        <f t="shared" si="2"/>
        <v>276322.12</v>
      </c>
    </row>
    <row r="29" spans="1:11" x14ac:dyDescent="0.25">
      <c r="A29" s="61">
        <v>24</v>
      </c>
      <c r="B29" s="99" t="s">
        <v>69</v>
      </c>
      <c r="C29" s="62">
        <v>2</v>
      </c>
      <c r="D29" s="63">
        <v>54220</v>
      </c>
      <c r="E29" s="63">
        <v>52000</v>
      </c>
      <c r="F29" s="62">
        <v>2</v>
      </c>
      <c r="G29" s="63">
        <v>83093.960000000006</v>
      </c>
      <c r="H29" s="63">
        <v>39246.93</v>
      </c>
      <c r="I29" s="87">
        <f t="shared" si="0"/>
        <v>4</v>
      </c>
      <c r="J29" s="89">
        <f t="shared" si="1"/>
        <v>137313.96000000002</v>
      </c>
      <c r="K29" s="91">
        <f t="shared" si="2"/>
        <v>91246.93</v>
      </c>
    </row>
    <row r="30" spans="1:11" x14ac:dyDescent="0.25">
      <c r="A30" s="61">
        <v>25</v>
      </c>
      <c r="B30" s="99" t="s">
        <v>70</v>
      </c>
      <c r="C30" s="62">
        <v>1</v>
      </c>
      <c r="D30" s="63">
        <v>26000</v>
      </c>
      <c r="E30" s="63">
        <v>26000</v>
      </c>
      <c r="F30" s="62">
        <v>0</v>
      </c>
      <c r="G30" s="63">
        <v>0</v>
      </c>
      <c r="H30" s="63">
        <v>0</v>
      </c>
      <c r="I30" s="87">
        <f t="shared" si="0"/>
        <v>1</v>
      </c>
      <c r="J30" s="89">
        <f t="shared" si="1"/>
        <v>26000</v>
      </c>
      <c r="K30" s="91">
        <f t="shared" si="2"/>
        <v>26000</v>
      </c>
    </row>
    <row r="31" spans="1:11" x14ac:dyDescent="0.25">
      <c r="A31" s="61">
        <v>26</v>
      </c>
      <c r="B31" s="99" t="s">
        <v>71</v>
      </c>
      <c r="C31" s="62">
        <v>1</v>
      </c>
      <c r="D31" s="63">
        <v>28484.13</v>
      </c>
      <c r="E31" s="63">
        <v>28484.13</v>
      </c>
      <c r="F31" s="62">
        <v>7</v>
      </c>
      <c r="G31" s="63">
        <v>269940.34000000003</v>
      </c>
      <c r="H31" s="63">
        <v>150120.84</v>
      </c>
      <c r="I31" s="87">
        <f t="shared" si="0"/>
        <v>8</v>
      </c>
      <c r="J31" s="89">
        <f t="shared" si="1"/>
        <v>298424.47000000003</v>
      </c>
      <c r="K31" s="91">
        <f t="shared" si="2"/>
        <v>178604.97</v>
      </c>
    </row>
    <row r="32" spans="1:11" x14ac:dyDescent="0.25">
      <c r="A32" s="61">
        <v>27</v>
      </c>
      <c r="B32" s="99" t="s">
        <v>72</v>
      </c>
      <c r="C32" s="62">
        <v>0</v>
      </c>
      <c r="D32" s="63">
        <v>0</v>
      </c>
      <c r="E32" s="63">
        <v>0</v>
      </c>
      <c r="F32" s="62">
        <v>3</v>
      </c>
      <c r="G32" s="63">
        <v>43987.76</v>
      </c>
      <c r="H32" s="63">
        <v>26392.66</v>
      </c>
      <c r="I32" s="87">
        <f t="shared" si="0"/>
        <v>3</v>
      </c>
      <c r="J32" s="89">
        <f t="shared" si="1"/>
        <v>43987.76</v>
      </c>
      <c r="K32" s="91">
        <f t="shared" si="2"/>
        <v>26392.66</v>
      </c>
    </row>
    <row r="33" spans="1:11" x14ac:dyDescent="0.25">
      <c r="A33" s="61">
        <v>28</v>
      </c>
      <c r="B33" s="99" t="s">
        <v>73</v>
      </c>
      <c r="C33" s="62">
        <v>0</v>
      </c>
      <c r="D33" s="63">
        <v>0</v>
      </c>
      <c r="E33" s="63">
        <v>0</v>
      </c>
      <c r="F33" s="62">
        <v>0</v>
      </c>
      <c r="G33" s="63">
        <v>0</v>
      </c>
      <c r="H33" s="63">
        <v>0</v>
      </c>
      <c r="I33" s="87">
        <f t="shared" si="0"/>
        <v>0</v>
      </c>
      <c r="J33" s="89">
        <f t="shared" si="1"/>
        <v>0</v>
      </c>
      <c r="K33" s="91">
        <f t="shared" si="2"/>
        <v>0</v>
      </c>
    </row>
    <row r="34" spans="1:11" x14ac:dyDescent="0.25">
      <c r="A34" s="61">
        <v>29</v>
      </c>
      <c r="B34" s="99" t="s">
        <v>74</v>
      </c>
      <c r="C34" s="62">
        <v>0</v>
      </c>
      <c r="D34" s="63">
        <v>0</v>
      </c>
      <c r="E34" s="63">
        <v>0</v>
      </c>
      <c r="F34" s="62">
        <v>0</v>
      </c>
      <c r="G34" s="63">
        <v>0</v>
      </c>
      <c r="H34" s="63">
        <v>0</v>
      </c>
      <c r="I34" s="87">
        <f t="shared" si="0"/>
        <v>0</v>
      </c>
      <c r="J34" s="89">
        <f t="shared" si="1"/>
        <v>0</v>
      </c>
      <c r="K34" s="91">
        <f t="shared" si="2"/>
        <v>0</v>
      </c>
    </row>
    <row r="35" spans="1:11" x14ac:dyDescent="0.25">
      <c r="A35" s="61">
        <v>30</v>
      </c>
      <c r="B35" s="99" t="s">
        <v>75</v>
      </c>
      <c r="C35" s="62">
        <v>0</v>
      </c>
      <c r="D35" s="63">
        <v>0</v>
      </c>
      <c r="E35" s="63">
        <v>0</v>
      </c>
      <c r="F35" s="62">
        <v>2</v>
      </c>
      <c r="G35" s="63">
        <v>91672</v>
      </c>
      <c r="H35" s="63">
        <v>45836</v>
      </c>
      <c r="I35" s="87">
        <f t="shared" si="0"/>
        <v>2</v>
      </c>
      <c r="J35" s="89">
        <f t="shared" si="1"/>
        <v>91672</v>
      </c>
      <c r="K35" s="91">
        <f t="shared" si="2"/>
        <v>45836</v>
      </c>
    </row>
    <row r="36" spans="1:11" x14ac:dyDescent="0.25">
      <c r="A36" s="61">
        <v>31</v>
      </c>
      <c r="B36" s="99" t="s">
        <v>76</v>
      </c>
      <c r="C36" s="62">
        <v>0</v>
      </c>
      <c r="D36" s="63">
        <v>0</v>
      </c>
      <c r="E36" s="63">
        <v>0</v>
      </c>
      <c r="F36" s="62">
        <v>0</v>
      </c>
      <c r="G36" s="63">
        <v>0</v>
      </c>
      <c r="H36" s="63">
        <v>0</v>
      </c>
      <c r="I36" s="87">
        <f t="shared" si="0"/>
        <v>0</v>
      </c>
      <c r="J36" s="89">
        <f t="shared" si="1"/>
        <v>0</v>
      </c>
      <c r="K36" s="91">
        <f t="shared" si="2"/>
        <v>0</v>
      </c>
    </row>
    <row r="37" spans="1:11" x14ac:dyDescent="0.25">
      <c r="A37" s="61">
        <v>32</v>
      </c>
      <c r="B37" s="99" t="s">
        <v>77</v>
      </c>
      <c r="C37" s="62">
        <v>0</v>
      </c>
      <c r="D37" s="63">
        <v>0</v>
      </c>
      <c r="E37" s="63">
        <v>0</v>
      </c>
      <c r="F37" s="62">
        <v>2</v>
      </c>
      <c r="G37" s="63">
        <v>58207</v>
      </c>
      <c r="H37" s="63">
        <v>29103.5</v>
      </c>
      <c r="I37" s="87">
        <f t="shared" si="0"/>
        <v>2</v>
      </c>
      <c r="J37" s="89">
        <f t="shared" si="1"/>
        <v>58207</v>
      </c>
      <c r="K37" s="91">
        <f t="shared" si="2"/>
        <v>29103.5</v>
      </c>
    </row>
    <row r="38" spans="1:11" x14ac:dyDescent="0.25">
      <c r="A38" s="61">
        <v>33</v>
      </c>
      <c r="B38" s="99" t="s">
        <v>78</v>
      </c>
      <c r="C38" s="62">
        <v>2</v>
      </c>
      <c r="D38" s="63">
        <v>57800</v>
      </c>
      <c r="E38" s="63">
        <v>57200</v>
      </c>
      <c r="F38" s="62">
        <v>3</v>
      </c>
      <c r="G38" s="63">
        <v>132078.44</v>
      </c>
      <c r="H38" s="63">
        <v>75914.27</v>
      </c>
      <c r="I38" s="87">
        <f t="shared" si="0"/>
        <v>5</v>
      </c>
      <c r="J38" s="89">
        <f t="shared" si="1"/>
        <v>189878.44</v>
      </c>
      <c r="K38" s="91">
        <f t="shared" si="2"/>
        <v>133114.27000000002</v>
      </c>
    </row>
    <row r="39" spans="1:11" x14ac:dyDescent="0.25">
      <c r="A39" s="61">
        <v>34</v>
      </c>
      <c r="B39" s="99" t="s">
        <v>79</v>
      </c>
      <c r="C39" s="62">
        <v>4</v>
      </c>
      <c r="D39" s="63">
        <v>114400</v>
      </c>
      <c r="E39" s="63">
        <v>114400</v>
      </c>
      <c r="F39" s="62">
        <v>14</v>
      </c>
      <c r="G39" s="63">
        <v>684463.23</v>
      </c>
      <c r="H39" s="63">
        <v>386743</v>
      </c>
      <c r="I39" s="87">
        <f t="shared" si="0"/>
        <v>18</v>
      </c>
      <c r="J39" s="89">
        <f t="shared" si="1"/>
        <v>798863.23</v>
      </c>
      <c r="K39" s="91">
        <f t="shared" si="2"/>
        <v>501143</v>
      </c>
    </row>
    <row r="40" spans="1:11" x14ac:dyDescent="0.25">
      <c r="A40" s="61">
        <v>35</v>
      </c>
      <c r="B40" s="99" t="s">
        <v>80</v>
      </c>
      <c r="C40" s="62">
        <v>2</v>
      </c>
      <c r="D40" s="63">
        <v>52000</v>
      </c>
      <c r="E40" s="63">
        <v>52000</v>
      </c>
      <c r="F40" s="62">
        <v>2</v>
      </c>
      <c r="G40" s="63">
        <v>79841.63</v>
      </c>
      <c r="H40" s="63">
        <v>39326.370000000003</v>
      </c>
      <c r="I40" s="87">
        <f t="shared" si="0"/>
        <v>4</v>
      </c>
      <c r="J40" s="89">
        <f t="shared" si="1"/>
        <v>131841.63</v>
      </c>
      <c r="K40" s="91">
        <f t="shared" si="2"/>
        <v>91326.37</v>
      </c>
    </row>
    <row r="41" spans="1:11" x14ac:dyDescent="0.25">
      <c r="A41" s="61">
        <v>36</v>
      </c>
      <c r="B41" s="99" t="s">
        <v>81</v>
      </c>
      <c r="C41" s="62">
        <v>3</v>
      </c>
      <c r="D41" s="63">
        <v>93370</v>
      </c>
      <c r="E41" s="63">
        <v>85800</v>
      </c>
      <c r="F41" s="62">
        <v>11</v>
      </c>
      <c r="G41" s="63">
        <v>486542.98</v>
      </c>
      <c r="H41" s="63">
        <v>265620.46000000002</v>
      </c>
      <c r="I41" s="87">
        <f t="shared" si="0"/>
        <v>14</v>
      </c>
      <c r="J41" s="89">
        <f t="shared" si="1"/>
        <v>579912.98</v>
      </c>
      <c r="K41" s="91">
        <f t="shared" si="2"/>
        <v>351420.46</v>
      </c>
    </row>
    <row r="42" spans="1:11" x14ac:dyDescent="0.25">
      <c r="A42" s="61">
        <v>37</v>
      </c>
      <c r="B42" s="99" t="s">
        <v>82</v>
      </c>
      <c r="C42" s="62">
        <v>0</v>
      </c>
      <c r="D42" s="63">
        <v>0</v>
      </c>
      <c r="E42" s="63">
        <v>0</v>
      </c>
      <c r="F42" s="62">
        <v>0</v>
      </c>
      <c r="G42" s="63">
        <v>0</v>
      </c>
      <c r="H42" s="63">
        <v>0</v>
      </c>
      <c r="I42" s="87">
        <f t="shared" si="0"/>
        <v>0</v>
      </c>
      <c r="J42" s="89">
        <f t="shared" si="1"/>
        <v>0</v>
      </c>
      <c r="K42" s="91">
        <f t="shared" si="2"/>
        <v>0</v>
      </c>
    </row>
    <row r="43" spans="1:11" x14ac:dyDescent="0.25">
      <c r="A43" s="61">
        <v>38</v>
      </c>
      <c r="B43" s="99" t="s">
        <v>83</v>
      </c>
      <c r="C43" s="62">
        <v>0</v>
      </c>
      <c r="D43" s="63">
        <v>0</v>
      </c>
      <c r="E43" s="63">
        <v>0</v>
      </c>
      <c r="F43" s="62">
        <v>0</v>
      </c>
      <c r="G43" s="63">
        <v>0</v>
      </c>
      <c r="H43" s="63">
        <v>0</v>
      </c>
      <c r="I43" s="87">
        <f t="shared" si="0"/>
        <v>0</v>
      </c>
      <c r="J43" s="89">
        <f t="shared" si="1"/>
        <v>0</v>
      </c>
      <c r="K43" s="91">
        <f t="shared" si="2"/>
        <v>0</v>
      </c>
    </row>
    <row r="44" spans="1:11" x14ac:dyDescent="0.25">
      <c r="A44" s="61">
        <v>39</v>
      </c>
      <c r="B44" s="99" t="s">
        <v>84</v>
      </c>
      <c r="C44" s="62">
        <v>0</v>
      </c>
      <c r="D44" s="63">
        <v>0</v>
      </c>
      <c r="E44" s="63">
        <v>0</v>
      </c>
      <c r="F44" s="62">
        <v>0</v>
      </c>
      <c r="G44" s="63">
        <v>0</v>
      </c>
      <c r="H44" s="63">
        <v>0</v>
      </c>
      <c r="I44" s="87">
        <f t="shared" si="0"/>
        <v>0</v>
      </c>
      <c r="J44" s="89">
        <f t="shared" si="1"/>
        <v>0</v>
      </c>
      <c r="K44" s="91">
        <f t="shared" si="2"/>
        <v>0</v>
      </c>
    </row>
    <row r="45" spans="1:11" x14ac:dyDescent="0.25">
      <c r="A45" s="61">
        <v>40</v>
      </c>
      <c r="B45" s="99" t="s">
        <v>85</v>
      </c>
      <c r="C45" s="62">
        <v>2</v>
      </c>
      <c r="D45" s="63">
        <v>57197.5</v>
      </c>
      <c r="E45" s="63">
        <v>57197.5</v>
      </c>
      <c r="F45" s="62">
        <v>3</v>
      </c>
      <c r="G45" s="63">
        <v>110476.27</v>
      </c>
      <c r="H45" s="63">
        <v>64206.95</v>
      </c>
      <c r="I45" s="87">
        <f t="shared" si="0"/>
        <v>5</v>
      </c>
      <c r="J45" s="89">
        <f t="shared" si="1"/>
        <v>167673.77000000002</v>
      </c>
      <c r="K45" s="91">
        <f t="shared" si="2"/>
        <v>121404.45</v>
      </c>
    </row>
    <row r="46" spans="1:11" x14ac:dyDescent="0.25">
      <c r="A46" s="61">
        <v>41</v>
      </c>
      <c r="B46" s="99" t="s">
        <v>86</v>
      </c>
      <c r="C46" s="62">
        <v>0</v>
      </c>
      <c r="D46" s="63">
        <v>0</v>
      </c>
      <c r="E46" s="63">
        <v>0</v>
      </c>
      <c r="F46" s="62">
        <v>8</v>
      </c>
      <c r="G46" s="63">
        <v>381340.53</v>
      </c>
      <c r="H46" s="63">
        <v>210588.14</v>
      </c>
      <c r="I46" s="87">
        <f t="shared" si="0"/>
        <v>8</v>
      </c>
      <c r="J46" s="89">
        <f t="shared" si="1"/>
        <v>381340.53</v>
      </c>
      <c r="K46" s="91">
        <f t="shared" si="2"/>
        <v>210588.14</v>
      </c>
    </row>
    <row r="47" spans="1:11" x14ac:dyDescent="0.25">
      <c r="A47" s="61">
        <v>42</v>
      </c>
      <c r="B47" s="99" t="s">
        <v>87</v>
      </c>
      <c r="C47" s="62">
        <v>0</v>
      </c>
      <c r="D47" s="63">
        <v>0</v>
      </c>
      <c r="E47" s="63">
        <v>0</v>
      </c>
      <c r="F47" s="62">
        <v>0</v>
      </c>
      <c r="G47" s="63">
        <v>0</v>
      </c>
      <c r="H47" s="63">
        <v>0</v>
      </c>
      <c r="I47" s="87">
        <f t="shared" si="0"/>
        <v>0</v>
      </c>
      <c r="J47" s="89">
        <f t="shared" si="1"/>
        <v>0</v>
      </c>
      <c r="K47" s="91">
        <f t="shared" si="2"/>
        <v>0</v>
      </c>
    </row>
    <row r="48" spans="1:11" x14ac:dyDescent="0.25">
      <c r="A48" s="61">
        <v>43</v>
      </c>
      <c r="B48" s="99" t="s">
        <v>88</v>
      </c>
      <c r="C48" s="62">
        <v>1</v>
      </c>
      <c r="D48" s="63">
        <v>28600</v>
      </c>
      <c r="E48" s="63">
        <v>28600</v>
      </c>
      <c r="F48" s="62">
        <v>1</v>
      </c>
      <c r="G48" s="63">
        <v>61525.42</v>
      </c>
      <c r="H48" s="63">
        <v>32811.51</v>
      </c>
      <c r="I48" s="87">
        <f t="shared" si="0"/>
        <v>2</v>
      </c>
      <c r="J48" s="89">
        <f t="shared" si="1"/>
        <v>90125.42</v>
      </c>
      <c r="K48" s="91">
        <f t="shared" si="2"/>
        <v>61411.51</v>
      </c>
    </row>
    <row r="49" spans="1:11" x14ac:dyDescent="0.25">
      <c r="A49" s="61">
        <v>44</v>
      </c>
      <c r="B49" s="99" t="s">
        <v>89</v>
      </c>
      <c r="C49" s="62">
        <v>3</v>
      </c>
      <c r="D49" s="63">
        <v>85712</v>
      </c>
      <c r="E49" s="63">
        <v>85712</v>
      </c>
      <c r="F49" s="62">
        <v>4</v>
      </c>
      <c r="G49" s="63">
        <v>155180.20000000001</v>
      </c>
      <c r="H49" s="63">
        <v>84609.41</v>
      </c>
      <c r="I49" s="87">
        <f t="shared" si="0"/>
        <v>7</v>
      </c>
      <c r="J49" s="89">
        <f t="shared" si="1"/>
        <v>240892.2</v>
      </c>
      <c r="K49" s="91">
        <f t="shared" si="2"/>
        <v>170321.41</v>
      </c>
    </row>
    <row r="50" spans="1:11" x14ac:dyDescent="0.25">
      <c r="A50" s="61">
        <v>45</v>
      </c>
      <c r="B50" s="99" t="s">
        <v>90</v>
      </c>
      <c r="C50" s="62">
        <v>2</v>
      </c>
      <c r="D50" s="63">
        <v>57346</v>
      </c>
      <c r="E50" s="63">
        <v>57200</v>
      </c>
      <c r="F50" s="62">
        <v>2</v>
      </c>
      <c r="G50" s="63">
        <v>27645.200000000001</v>
      </c>
      <c r="H50" s="63">
        <v>14807.47</v>
      </c>
      <c r="I50" s="87">
        <f t="shared" si="0"/>
        <v>4</v>
      </c>
      <c r="J50" s="89">
        <f t="shared" si="1"/>
        <v>84991.2</v>
      </c>
      <c r="K50" s="91">
        <f t="shared" si="2"/>
        <v>72007.47</v>
      </c>
    </row>
    <row r="51" spans="1:11" x14ac:dyDescent="0.25">
      <c r="A51" s="61">
        <v>46</v>
      </c>
      <c r="B51" s="99" t="s">
        <v>91</v>
      </c>
      <c r="C51" s="62">
        <v>4</v>
      </c>
      <c r="D51" s="63">
        <v>117788</v>
      </c>
      <c r="E51" s="63">
        <v>116400</v>
      </c>
      <c r="F51" s="62">
        <v>4</v>
      </c>
      <c r="G51" s="63">
        <v>188077.74</v>
      </c>
      <c r="H51" s="63">
        <v>107855.45</v>
      </c>
      <c r="I51" s="87">
        <f t="shared" si="0"/>
        <v>8</v>
      </c>
      <c r="J51" s="89">
        <f t="shared" si="1"/>
        <v>305865.74</v>
      </c>
      <c r="K51" s="91">
        <f t="shared" si="2"/>
        <v>224255.45</v>
      </c>
    </row>
    <row r="52" spans="1:11" x14ac:dyDescent="0.25">
      <c r="A52" s="61">
        <v>47</v>
      </c>
      <c r="B52" s="99" t="s">
        <v>92</v>
      </c>
      <c r="C52" s="62">
        <v>1</v>
      </c>
      <c r="D52" s="63">
        <v>34598.800000000003</v>
      </c>
      <c r="E52" s="63">
        <v>31200</v>
      </c>
      <c r="F52" s="62">
        <v>0</v>
      </c>
      <c r="G52" s="63">
        <v>0</v>
      </c>
      <c r="H52" s="63"/>
      <c r="I52" s="87">
        <f t="shared" si="0"/>
        <v>1</v>
      </c>
      <c r="J52" s="89">
        <f t="shared" si="1"/>
        <v>34598.800000000003</v>
      </c>
      <c r="K52" s="91">
        <f t="shared" si="2"/>
        <v>31200</v>
      </c>
    </row>
    <row r="53" spans="1:11" x14ac:dyDescent="0.25">
      <c r="A53" s="61">
        <v>48</v>
      </c>
      <c r="B53" s="99" t="s">
        <v>93</v>
      </c>
      <c r="C53" s="62">
        <v>0</v>
      </c>
      <c r="D53" s="63">
        <v>0</v>
      </c>
      <c r="E53" s="63">
        <v>0</v>
      </c>
      <c r="F53" s="62">
        <v>0</v>
      </c>
      <c r="G53" s="63">
        <v>0</v>
      </c>
      <c r="H53" s="63">
        <v>0</v>
      </c>
      <c r="I53" s="87">
        <f t="shared" si="0"/>
        <v>0</v>
      </c>
      <c r="J53" s="89">
        <f t="shared" si="1"/>
        <v>0</v>
      </c>
      <c r="K53" s="91">
        <f t="shared" si="2"/>
        <v>0</v>
      </c>
    </row>
    <row r="54" spans="1:11" x14ac:dyDescent="0.25">
      <c r="A54" s="61">
        <v>49</v>
      </c>
      <c r="B54" s="99" t="s">
        <v>94</v>
      </c>
      <c r="C54" s="62">
        <v>2</v>
      </c>
      <c r="D54" s="63">
        <v>57856</v>
      </c>
      <c r="E54" s="63">
        <v>57200</v>
      </c>
      <c r="F54" s="62">
        <v>5</v>
      </c>
      <c r="G54" s="63">
        <v>99108.160000000003</v>
      </c>
      <c r="H54" s="63">
        <v>52748.4</v>
      </c>
      <c r="I54" s="87">
        <f t="shared" si="0"/>
        <v>7</v>
      </c>
      <c r="J54" s="89">
        <f t="shared" si="1"/>
        <v>156964.16</v>
      </c>
      <c r="K54" s="91">
        <f t="shared" si="2"/>
        <v>109948.4</v>
      </c>
    </row>
    <row r="55" spans="1:11" x14ac:dyDescent="0.25">
      <c r="A55" s="61">
        <v>50</v>
      </c>
      <c r="B55" s="99" t="s">
        <v>95</v>
      </c>
      <c r="C55" s="62">
        <v>2</v>
      </c>
      <c r="D55" s="63">
        <v>57200</v>
      </c>
      <c r="E55" s="63">
        <v>57200</v>
      </c>
      <c r="F55" s="62">
        <v>1</v>
      </c>
      <c r="G55" s="63">
        <v>7327.59</v>
      </c>
      <c r="H55" s="63">
        <v>3663.8</v>
      </c>
      <c r="I55" s="87">
        <f t="shared" si="0"/>
        <v>3</v>
      </c>
      <c r="J55" s="89">
        <f t="shared" si="1"/>
        <v>64527.59</v>
      </c>
      <c r="K55" s="91">
        <f t="shared" si="2"/>
        <v>60863.8</v>
      </c>
    </row>
    <row r="56" spans="1:11" x14ac:dyDescent="0.25">
      <c r="A56" s="61">
        <v>51</v>
      </c>
      <c r="B56" s="99" t="s">
        <v>96</v>
      </c>
      <c r="C56" s="62">
        <v>2</v>
      </c>
      <c r="D56" s="63">
        <v>57325</v>
      </c>
      <c r="E56" s="63">
        <v>57200</v>
      </c>
      <c r="F56" s="62">
        <v>1</v>
      </c>
      <c r="G56" s="63">
        <v>99999.12</v>
      </c>
      <c r="H56" s="63">
        <v>59999.47</v>
      </c>
      <c r="I56" s="87">
        <f t="shared" si="0"/>
        <v>3</v>
      </c>
      <c r="J56" s="89">
        <f t="shared" si="1"/>
        <v>157324.12</v>
      </c>
      <c r="K56" s="91">
        <f t="shared" si="2"/>
        <v>117199.47</v>
      </c>
    </row>
    <row r="57" spans="1:11" x14ac:dyDescent="0.25">
      <c r="A57" s="61">
        <v>52</v>
      </c>
      <c r="B57" s="99" t="s">
        <v>97</v>
      </c>
      <c r="C57" s="62">
        <v>4</v>
      </c>
      <c r="D57" s="63">
        <v>153663.39000000001</v>
      </c>
      <c r="E57" s="63">
        <v>117000</v>
      </c>
      <c r="F57" s="62">
        <v>1</v>
      </c>
      <c r="G57" s="63">
        <v>99900</v>
      </c>
      <c r="H57" s="63">
        <v>59940</v>
      </c>
      <c r="I57" s="87">
        <f t="shared" si="0"/>
        <v>5</v>
      </c>
      <c r="J57" s="89">
        <f t="shared" si="1"/>
        <v>253563.39</v>
      </c>
      <c r="K57" s="91">
        <f t="shared" si="2"/>
        <v>176940</v>
      </c>
    </row>
    <row r="58" spans="1:11" x14ac:dyDescent="0.25">
      <c r="A58" s="61">
        <v>53</v>
      </c>
      <c r="B58" s="99" t="s">
        <v>98</v>
      </c>
      <c r="C58" s="62">
        <v>0</v>
      </c>
      <c r="D58" s="63">
        <v>0</v>
      </c>
      <c r="E58" s="63">
        <v>0</v>
      </c>
      <c r="F58" s="62">
        <v>2</v>
      </c>
      <c r="G58" s="63">
        <v>42547.26</v>
      </c>
      <c r="H58" s="63">
        <v>23773.63</v>
      </c>
      <c r="I58" s="87">
        <f t="shared" si="0"/>
        <v>2</v>
      </c>
      <c r="J58" s="89">
        <f t="shared" si="1"/>
        <v>42547.26</v>
      </c>
      <c r="K58" s="91">
        <f t="shared" si="2"/>
        <v>23773.63</v>
      </c>
    </row>
    <row r="59" spans="1:11" x14ac:dyDescent="0.25">
      <c r="A59" s="61">
        <v>54</v>
      </c>
      <c r="B59" s="99" t="s">
        <v>99</v>
      </c>
      <c r="C59" s="62">
        <v>3</v>
      </c>
      <c r="D59" s="63">
        <v>88560</v>
      </c>
      <c r="E59" s="63">
        <v>85800</v>
      </c>
      <c r="F59" s="62">
        <v>2</v>
      </c>
      <c r="G59" s="63">
        <v>100905.13</v>
      </c>
      <c r="H59" s="63">
        <v>52813.74</v>
      </c>
      <c r="I59" s="87">
        <f t="shared" si="0"/>
        <v>5</v>
      </c>
      <c r="J59" s="89">
        <f t="shared" si="1"/>
        <v>189465.13</v>
      </c>
      <c r="K59" s="91">
        <f t="shared" si="2"/>
        <v>138613.74</v>
      </c>
    </row>
    <row r="60" spans="1:11" x14ac:dyDescent="0.25">
      <c r="A60" s="61">
        <v>55</v>
      </c>
      <c r="B60" s="99" t="s">
        <v>100</v>
      </c>
      <c r="C60" s="62">
        <v>0</v>
      </c>
      <c r="D60" s="63">
        <v>0</v>
      </c>
      <c r="E60" s="63">
        <v>0</v>
      </c>
      <c r="F60" s="62">
        <v>1</v>
      </c>
      <c r="G60" s="63">
        <v>8728.81</v>
      </c>
      <c r="H60" s="63">
        <v>4713.5600000000004</v>
      </c>
      <c r="I60" s="87">
        <f t="shared" si="0"/>
        <v>1</v>
      </c>
      <c r="J60" s="89">
        <f t="shared" si="1"/>
        <v>8728.81</v>
      </c>
      <c r="K60" s="91">
        <f t="shared" si="2"/>
        <v>4713.5600000000004</v>
      </c>
    </row>
    <row r="61" spans="1:11" x14ac:dyDescent="0.25">
      <c r="A61" s="61">
        <v>56</v>
      </c>
      <c r="B61" s="99" t="s">
        <v>101</v>
      </c>
      <c r="C61" s="62">
        <v>0</v>
      </c>
      <c r="D61" s="63">
        <v>0</v>
      </c>
      <c r="E61" s="63">
        <v>0</v>
      </c>
      <c r="F61" s="62">
        <v>1</v>
      </c>
      <c r="G61" s="63">
        <v>10423</v>
      </c>
      <c r="H61" s="63">
        <v>5211.5</v>
      </c>
      <c r="I61" s="87">
        <f t="shared" si="0"/>
        <v>1</v>
      </c>
      <c r="J61" s="89">
        <f t="shared" si="1"/>
        <v>10423</v>
      </c>
      <c r="K61" s="91">
        <f t="shared" si="2"/>
        <v>5211.5</v>
      </c>
    </row>
    <row r="62" spans="1:11" x14ac:dyDescent="0.25">
      <c r="A62" s="61">
        <v>57</v>
      </c>
      <c r="B62" s="99" t="s">
        <v>102</v>
      </c>
      <c r="C62" s="62">
        <v>0</v>
      </c>
      <c r="D62" s="63">
        <v>0</v>
      </c>
      <c r="E62" s="63">
        <v>0</v>
      </c>
      <c r="F62" s="62">
        <v>0</v>
      </c>
      <c r="G62" s="63">
        <v>0</v>
      </c>
      <c r="H62" s="63">
        <v>0</v>
      </c>
      <c r="I62" s="87">
        <f t="shared" si="0"/>
        <v>0</v>
      </c>
      <c r="J62" s="89">
        <f t="shared" si="1"/>
        <v>0</v>
      </c>
      <c r="K62" s="91">
        <f t="shared" si="2"/>
        <v>0</v>
      </c>
    </row>
    <row r="63" spans="1:11" x14ac:dyDescent="0.25">
      <c r="A63" s="61">
        <v>58</v>
      </c>
      <c r="B63" s="99" t="s">
        <v>103</v>
      </c>
      <c r="C63" s="62">
        <v>0</v>
      </c>
      <c r="D63" s="63">
        <v>0</v>
      </c>
      <c r="E63" s="63">
        <v>0</v>
      </c>
      <c r="F63" s="62">
        <v>0</v>
      </c>
      <c r="G63" s="63">
        <v>0</v>
      </c>
      <c r="H63" s="63">
        <v>0</v>
      </c>
      <c r="I63" s="87">
        <f t="shared" si="0"/>
        <v>0</v>
      </c>
      <c r="J63" s="89">
        <f t="shared" si="1"/>
        <v>0</v>
      </c>
      <c r="K63" s="91">
        <f t="shared" si="2"/>
        <v>0</v>
      </c>
    </row>
    <row r="64" spans="1:11" x14ac:dyDescent="0.25">
      <c r="A64" s="61">
        <v>59</v>
      </c>
      <c r="B64" s="99" t="s">
        <v>104</v>
      </c>
      <c r="C64" s="62">
        <v>2</v>
      </c>
      <c r="D64" s="63">
        <v>57216</v>
      </c>
      <c r="E64" s="63">
        <v>57200</v>
      </c>
      <c r="F64" s="62">
        <v>11</v>
      </c>
      <c r="G64" s="63">
        <v>704615.5</v>
      </c>
      <c r="H64" s="63">
        <v>382324.16</v>
      </c>
      <c r="I64" s="87">
        <f t="shared" si="0"/>
        <v>13</v>
      </c>
      <c r="J64" s="89">
        <f t="shared" si="1"/>
        <v>761831.5</v>
      </c>
      <c r="K64" s="91">
        <f t="shared" si="2"/>
        <v>439524.16</v>
      </c>
    </row>
    <row r="65" spans="1:11" x14ac:dyDescent="0.25">
      <c r="A65" s="61">
        <v>60</v>
      </c>
      <c r="B65" s="99" t="s">
        <v>105</v>
      </c>
      <c r="C65" s="62">
        <v>0</v>
      </c>
      <c r="D65" s="63">
        <v>0</v>
      </c>
      <c r="E65" s="63">
        <v>0</v>
      </c>
      <c r="F65" s="62">
        <v>0</v>
      </c>
      <c r="G65" s="63">
        <v>0</v>
      </c>
      <c r="H65" s="63">
        <v>0</v>
      </c>
      <c r="I65" s="87">
        <f t="shared" si="0"/>
        <v>0</v>
      </c>
      <c r="J65" s="89">
        <f t="shared" si="1"/>
        <v>0</v>
      </c>
      <c r="K65" s="91">
        <f t="shared" si="2"/>
        <v>0</v>
      </c>
    </row>
    <row r="66" spans="1:11" x14ac:dyDescent="0.25">
      <c r="A66" s="61">
        <v>61</v>
      </c>
      <c r="B66" s="99" t="s">
        <v>106</v>
      </c>
      <c r="C66" s="62">
        <v>1</v>
      </c>
      <c r="D66" s="63">
        <v>28576</v>
      </c>
      <c r="E66" s="63">
        <v>28576</v>
      </c>
      <c r="F66" s="62">
        <v>2</v>
      </c>
      <c r="G66" s="63">
        <v>73835</v>
      </c>
      <c r="H66" s="63">
        <v>36917.5</v>
      </c>
      <c r="I66" s="87">
        <f t="shared" si="0"/>
        <v>3</v>
      </c>
      <c r="J66" s="89">
        <f t="shared" si="1"/>
        <v>102411</v>
      </c>
      <c r="K66" s="91">
        <f t="shared" si="2"/>
        <v>65493.5</v>
      </c>
    </row>
    <row r="67" spans="1:11" x14ac:dyDescent="0.25">
      <c r="A67" s="61">
        <v>62</v>
      </c>
      <c r="B67" s="99" t="s">
        <v>107</v>
      </c>
      <c r="C67" s="62">
        <v>1</v>
      </c>
      <c r="D67" s="63">
        <v>28600</v>
      </c>
      <c r="E67" s="63">
        <v>28600</v>
      </c>
      <c r="F67" s="62">
        <v>6</v>
      </c>
      <c r="G67" s="63">
        <v>217770.42</v>
      </c>
      <c r="H67" s="63">
        <v>123129</v>
      </c>
      <c r="I67" s="87">
        <f t="shared" si="0"/>
        <v>7</v>
      </c>
      <c r="J67" s="89">
        <f t="shared" si="1"/>
        <v>246370.42</v>
      </c>
      <c r="K67" s="91">
        <f t="shared" si="2"/>
        <v>151729</v>
      </c>
    </row>
    <row r="68" spans="1:11" x14ac:dyDescent="0.25">
      <c r="A68" s="61">
        <v>63</v>
      </c>
      <c r="B68" s="99" t="s">
        <v>108</v>
      </c>
      <c r="C68" s="62">
        <v>1</v>
      </c>
      <c r="D68" s="63">
        <v>28703.55</v>
      </c>
      <c r="E68" s="63">
        <v>28600</v>
      </c>
      <c r="F68" s="62">
        <v>3</v>
      </c>
      <c r="G68" s="63">
        <v>142854.65</v>
      </c>
      <c r="H68" s="63">
        <v>72670.3</v>
      </c>
      <c r="I68" s="87">
        <f t="shared" si="0"/>
        <v>4</v>
      </c>
      <c r="J68" s="89">
        <f t="shared" si="1"/>
        <v>171558.19999999998</v>
      </c>
      <c r="K68" s="91">
        <f t="shared" si="2"/>
        <v>101270.3</v>
      </c>
    </row>
    <row r="69" spans="1:11" x14ac:dyDescent="0.25">
      <c r="A69" s="61">
        <v>64</v>
      </c>
      <c r="B69" s="99" t="s">
        <v>109</v>
      </c>
      <c r="C69" s="62">
        <v>0</v>
      </c>
      <c r="D69" s="63">
        <v>0</v>
      </c>
      <c r="E69" s="63">
        <v>0</v>
      </c>
      <c r="F69" s="62">
        <v>0</v>
      </c>
      <c r="G69" s="63">
        <v>0</v>
      </c>
      <c r="H69" s="63">
        <v>0</v>
      </c>
      <c r="I69" s="87">
        <f t="shared" si="0"/>
        <v>0</v>
      </c>
      <c r="J69" s="89">
        <f t="shared" si="1"/>
        <v>0</v>
      </c>
      <c r="K69" s="91">
        <f t="shared" si="2"/>
        <v>0</v>
      </c>
    </row>
    <row r="70" spans="1:11" x14ac:dyDescent="0.25">
      <c r="A70" s="61">
        <v>65</v>
      </c>
      <c r="B70" s="99" t="s">
        <v>110</v>
      </c>
      <c r="C70" s="62">
        <v>0</v>
      </c>
      <c r="D70" s="63">
        <v>0</v>
      </c>
      <c r="E70" s="63">
        <v>0</v>
      </c>
      <c r="F70" s="62">
        <v>0</v>
      </c>
      <c r="G70" s="63">
        <v>0</v>
      </c>
      <c r="H70" s="63">
        <v>0</v>
      </c>
      <c r="I70" s="87">
        <f t="shared" si="0"/>
        <v>0</v>
      </c>
      <c r="J70" s="89">
        <f t="shared" si="1"/>
        <v>0</v>
      </c>
      <c r="K70" s="91">
        <f t="shared" si="2"/>
        <v>0</v>
      </c>
    </row>
    <row r="71" spans="1:11" x14ac:dyDescent="0.25">
      <c r="A71" s="61">
        <v>66</v>
      </c>
      <c r="B71" s="99" t="s">
        <v>111</v>
      </c>
      <c r="C71" s="62">
        <v>4</v>
      </c>
      <c r="D71" s="63">
        <v>95015.22</v>
      </c>
      <c r="E71" s="63">
        <v>95015.22</v>
      </c>
      <c r="F71" s="62">
        <v>2</v>
      </c>
      <c r="G71" s="63">
        <v>165273</v>
      </c>
      <c r="H71" s="63">
        <v>73282.789999999994</v>
      </c>
      <c r="I71" s="87">
        <f t="shared" ref="I71:I83" si="3">C71+F71</f>
        <v>6</v>
      </c>
      <c r="J71" s="89">
        <f t="shared" ref="J71:J83" si="4">D71+G71</f>
        <v>260288.22</v>
      </c>
      <c r="K71" s="91">
        <f t="shared" ref="K71:K83" si="5">E71+H71</f>
        <v>168298.01</v>
      </c>
    </row>
    <row r="72" spans="1:11" x14ac:dyDescent="0.25">
      <c r="A72" s="61">
        <v>67</v>
      </c>
      <c r="B72" s="99" t="s">
        <v>112</v>
      </c>
      <c r="C72" s="62">
        <v>0</v>
      </c>
      <c r="D72" s="63">
        <v>0</v>
      </c>
      <c r="E72" s="63">
        <v>0</v>
      </c>
      <c r="F72" s="62">
        <v>0</v>
      </c>
      <c r="G72" s="63">
        <v>0</v>
      </c>
      <c r="H72" s="63">
        <v>0</v>
      </c>
      <c r="I72" s="87">
        <f t="shared" si="3"/>
        <v>0</v>
      </c>
      <c r="J72" s="89">
        <f t="shared" si="4"/>
        <v>0</v>
      </c>
      <c r="K72" s="91">
        <f t="shared" si="5"/>
        <v>0</v>
      </c>
    </row>
    <row r="73" spans="1:11" x14ac:dyDescent="0.25">
      <c r="A73" s="61">
        <v>68</v>
      </c>
      <c r="B73" s="99" t="s">
        <v>113</v>
      </c>
      <c r="C73" s="62">
        <v>1</v>
      </c>
      <c r="D73" s="63">
        <v>33155</v>
      </c>
      <c r="E73" s="63">
        <v>28600</v>
      </c>
      <c r="F73" s="62">
        <v>1</v>
      </c>
      <c r="G73" s="63">
        <v>30000</v>
      </c>
      <c r="H73" s="63">
        <v>15000</v>
      </c>
      <c r="I73" s="87">
        <f t="shared" si="3"/>
        <v>2</v>
      </c>
      <c r="J73" s="89">
        <f t="shared" si="4"/>
        <v>63155</v>
      </c>
      <c r="K73" s="91">
        <f t="shared" si="5"/>
        <v>43600</v>
      </c>
    </row>
    <row r="74" spans="1:11" x14ac:dyDescent="0.25">
      <c r="A74" s="61">
        <v>69</v>
      </c>
      <c r="B74" s="99" t="s">
        <v>114</v>
      </c>
      <c r="C74" s="62">
        <v>0</v>
      </c>
      <c r="D74" s="63">
        <v>0</v>
      </c>
      <c r="E74" s="63">
        <v>0</v>
      </c>
      <c r="F74" s="62">
        <v>0</v>
      </c>
      <c r="G74" s="63">
        <v>0</v>
      </c>
      <c r="H74" s="63">
        <v>0</v>
      </c>
      <c r="I74" s="87">
        <f t="shared" si="3"/>
        <v>0</v>
      </c>
      <c r="J74" s="89">
        <f t="shared" si="4"/>
        <v>0</v>
      </c>
      <c r="K74" s="91">
        <f t="shared" si="5"/>
        <v>0</v>
      </c>
    </row>
    <row r="75" spans="1:11" x14ac:dyDescent="0.25">
      <c r="A75" s="61">
        <v>70</v>
      </c>
      <c r="B75" s="99" t="s">
        <v>115</v>
      </c>
      <c r="C75" s="62">
        <v>1</v>
      </c>
      <c r="D75" s="63">
        <v>28600</v>
      </c>
      <c r="E75" s="63">
        <v>28600</v>
      </c>
      <c r="F75" s="62">
        <v>11</v>
      </c>
      <c r="G75" s="63">
        <v>564760.51</v>
      </c>
      <c r="H75" s="63">
        <v>302696.59999999998</v>
      </c>
      <c r="I75" s="87">
        <f t="shared" si="3"/>
        <v>12</v>
      </c>
      <c r="J75" s="89">
        <f t="shared" si="4"/>
        <v>593360.51</v>
      </c>
      <c r="K75" s="91">
        <f t="shared" si="5"/>
        <v>331296.59999999998</v>
      </c>
    </row>
    <row r="76" spans="1:11" x14ac:dyDescent="0.25">
      <c r="A76" s="61">
        <v>71</v>
      </c>
      <c r="B76" s="99" t="s">
        <v>116</v>
      </c>
      <c r="C76" s="62">
        <v>0</v>
      </c>
      <c r="D76" s="63">
        <v>0</v>
      </c>
      <c r="E76" s="63">
        <v>0</v>
      </c>
      <c r="F76" s="62">
        <v>2</v>
      </c>
      <c r="G76" s="63">
        <v>97725.8</v>
      </c>
      <c r="H76" s="63">
        <v>48862.9</v>
      </c>
      <c r="I76" s="87">
        <f t="shared" si="3"/>
        <v>2</v>
      </c>
      <c r="J76" s="89">
        <f t="shared" si="4"/>
        <v>97725.8</v>
      </c>
      <c r="K76" s="91">
        <f t="shared" si="5"/>
        <v>48862.9</v>
      </c>
    </row>
    <row r="77" spans="1:11" x14ac:dyDescent="0.25">
      <c r="A77" s="61">
        <v>72</v>
      </c>
      <c r="B77" s="99" t="s">
        <v>117</v>
      </c>
      <c r="C77" s="62">
        <v>0</v>
      </c>
      <c r="D77" s="63">
        <v>0</v>
      </c>
      <c r="E77" s="63">
        <v>0</v>
      </c>
      <c r="F77" s="62">
        <v>0</v>
      </c>
      <c r="G77" s="63">
        <v>0</v>
      </c>
      <c r="H77" s="63">
        <v>0</v>
      </c>
      <c r="I77" s="87">
        <f t="shared" si="3"/>
        <v>0</v>
      </c>
      <c r="J77" s="89">
        <f t="shared" si="4"/>
        <v>0</v>
      </c>
      <c r="K77" s="91">
        <f t="shared" si="5"/>
        <v>0</v>
      </c>
    </row>
    <row r="78" spans="1:11" x14ac:dyDescent="0.25">
      <c r="A78" s="61">
        <v>73</v>
      </c>
      <c r="B78" s="99" t="s">
        <v>118</v>
      </c>
      <c r="C78" s="62">
        <v>14</v>
      </c>
      <c r="D78" s="63">
        <v>400705</v>
      </c>
      <c r="E78" s="63">
        <v>400400</v>
      </c>
      <c r="F78" s="62">
        <v>52</v>
      </c>
      <c r="G78" s="63">
        <v>2933745.61</v>
      </c>
      <c r="H78" s="63">
        <v>1607095.74</v>
      </c>
      <c r="I78" s="87">
        <f t="shared" si="3"/>
        <v>66</v>
      </c>
      <c r="J78" s="89">
        <f t="shared" si="4"/>
        <v>3334450.61</v>
      </c>
      <c r="K78" s="91">
        <f t="shared" si="5"/>
        <v>2007495.74</v>
      </c>
    </row>
    <row r="79" spans="1:11" x14ac:dyDescent="0.25">
      <c r="A79" s="61">
        <v>74</v>
      </c>
      <c r="B79" s="99" t="s">
        <v>119</v>
      </c>
      <c r="C79" s="62">
        <v>0</v>
      </c>
      <c r="D79" s="63">
        <v>0</v>
      </c>
      <c r="E79" s="63">
        <v>0</v>
      </c>
      <c r="F79" s="62">
        <v>5</v>
      </c>
      <c r="G79" s="63">
        <v>242913.38</v>
      </c>
      <c r="H79" s="63">
        <v>130627.1</v>
      </c>
      <c r="I79" s="87">
        <f t="shared" si="3"/>
        <v>5</v>
      </c>
      <c r="J79" s="89">
        <f t="shared" si="4"/>
        <v>242913.38</v>
      </c>
      <c r="K79" s="91">
        <f t="shared" si="5"/>
        <v>130627.1</v>
      </c>
    </row>
    <row r="80" spans="1:11" x14ac:dyDescent="0.25">
      <c r="A80" s="61">
        <v>75</v>
      </c>
      <c r="B80" s="99" t="s">
        <v>120</v>
      </c>
      <c r="C80" s="62">
        <v>0</v>
      </c>
      <c r="D80" s="63">
        <v>0</v>
      </c>
      <c r="E80" s="63">
        <v>0</v>
      </c>
      <c r="F80" s="62">
        <v>0</v>
      </c>
      <c r="G80" s="63">
        <v>0</v>
      </c>
      <c r="H80" s="63">
        <v>0</v>
      </c>
      <c r="I80" s="87">
        <f t="shared" si="3"/>
        <v>0</v>
      </c>
      <c r="J80" s="89">
        <f t="shared" si="4"/>
        <v>0</v>
      </c>
      <c r="K80" s="91">
        <f t="shared" si="5"/>
        <v>0</v>
      </c>
    </row>
    <row r="81" spans="1:11" x14ac:dyDescent="0.25">
      <c r="A81" s="61">
        <v>76</v>
      </c>
      <c r="B81" s="99" t="s">
        <v>121</v>
      </c>
      <c r="C81" s="62">
        <v>2</v>
      </c>
      <c r="D81" s="63">
        <v>57205</v>
      </c>
      <c r="E81" s="63">
        <v>57200</v>
      </c>
      <c r="F81" s="62">
        <v>8</v>
      </c>
      <c r="G81" s="63">
        <v>553498.4</v>
      </c>
      <c r="H81" s="63">
        <v>291811.93</v>
      </c>
      <c r="I81" s="87">
        <f t="shared" si="3"/>
        <v>10</v>
      </c>
      <c r="J81" s="89">
        <f t="shared" si="4"/>
        <v>610703.4</v>
      </c>
      <c r="K81" s="91">
        <f t="shared" si="5"/>
        <v>349011.93</v>
      </c>
    </row>
    <row r="82" spans="1:11" x14ac:dyDescent="0.25">
      <c r="A82" s="61">
        <v>77</v>
      </c>
      <c r="B82" s="99" t="s">
        <v>122</v>
      </c>
      <c r="C82" s="62">
        <v>2</v>
      </c>
      <c r="D82" s="63">
        <v>54600</v>
      </c>
      <c r="E82" s="63">
        <v>54600</v>
      </c>
      <c r="F82" s="62">
        <v>4</v>
      </c>
      <c r="G82" s="63">
        <v>178358.38</v>
      </c>
      <c r="H82" s="63">
        <v>94064.16</v>
      </c>
      <c r="I82" s="87">
        <f t="shared" si="3"/>
        <v>6</v>
      </c>
      <c r="J82" s="89">
        <f t="shared" si="4"/>
        <v>232958.38</v>
      </c>
      <c r="K82" s="91">
        <f t="shared" si="5"/>
        <v>148664.16</v>
      </c>
    </row>
    <row r="83" spans="1:11" ht="15.75" thickBot="1" x14ac:dyDescent="0.3">
      <c r="A83" s="61">
        <v>78</v>
      </c>
      <c r="B83" s="99" t="s">
        <v>123</v>
      </c>
      <c r="C83" s="62">
        <v>0</v>
      </c>
      <c r="D83" s="63">
        <v>0</v>
      </c>
      <c r="E83" s="63"/>
      <c r="F83" s="62">
        <v>0</v>
      </c>
      <c r="G83" s="63">
        <v>0</v>
      </c>
      <c r="H83" s="63">
        <v>0</v>
      </c>
      <c r="I83" s="87">
        <f t="shared" si="3"/>
        <v>0</v>
      </c>
      <c r="J83" s="89">
        <f t="shared" si="4"/>
        <v>0</v>
      </c>
      <c r="K83" s="91">
        <f t="shared" si="5"/>
        <v>0</v>
      </c>
    </row>
    <row r="84" spans="1:11" ht="16.5" thickTop="1" thickBot="1" x14ac:dyDescent="0.3">
      <c r="A84" s="67"/>
      <c r="B84" s="67" t="s">
        <v>125</v>
      </c>
      <c r="C84" s="64">
        <f t="shared" ref="C84:H84" si="6">SUM(C6:C83)</f>
        <v>108</v>
      </c>
      <c r="D84" s="65">
        <f t="shared" si="6"/>
        <v>3149054.04</v>
      </c>
      <c r="E84" s="65">
        <f t="shared" si="6"/>
        <v>3069500.85</v>
      </c>
      <c r="F84" s="64">
        <f t="shared" si="6"/>
        <v>272</v>
      </c>
      <c r="G84" s="65">
        <f t="shared" si="6"/>
        <v>13383163.790000001</v>
      </c>
      <c r="H84" s="65">
        <f t="shared" si="6"/>
        <v>7309827.0800000001</v>
      </c>
      <c r="I84" s="64">
        <f>C84+F84</f>
        <v>380</v>
      </c>
      <c r="J84" s="65">
        <f>D84+G84</f>
        <v>16532217.830000002</v>
      </c>
      <c r="K84" s="66">
        <f>E84+H84</f>
        <v>10379327.93</v>
      </c>
    </row>
    <row r="85" spans="1:11" s="13" customFormat="1" ht="15.75" thickTop="1" x14ac:dyDescent="0.25">
      <c r="A85" s="18" t="s">
        <v>10</v>
      </c>
      <c r="B85" s="18"/>
      <c r="C85" s="18"/>
      <c r="D85" s="18"/>
      <c r="E85" s="18"/>
      <c r="F85" s="12"/>
      <c r="G85" s="12"/>
      <c r="H85" s="12"/>
    </row>
    <row r="86" spans="1:11" x14ac:dyDescent="0.25">
      <c r="A86" s="98" t="s">
        <v>44</v>
      </c>
      <c r="B86" s="98"/>
      <c r="K86" s="85"/>
    </row>
  </sheetData>
  <mergeCells count="4">
    <mergeCell ref="C4:E4"/>
    <mergeCell ref="F4:H4"/>
    <mergeCell ref="I4:K4"/>
    <mergeCell ref="A4:B4"/>
  </mergeCells>
  <phoneticPr fontId="0" type="noConversion"/>
  <pageMargins left="0.75" right="0.75" top="1" bottom="1" header="0" footer="0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6"/>
  <sheetViews>
    <sheetView workbookViewId="0">
      <selection activeCell="N26" sqref="N26"/>
    </sheetView>
  </sheetViews>
  <sheetFormatPr baseColWidth="10" defaultColWidth="8.85546875" defaultRowHeight="15" x14ac:dyDescent="0.25"/>
  <cols>
    <col min="1" max="1" width="6.28515625" customWidth="1"/>
    <col min="2" max="2" width="24.5703125" customWidth="1"/>
    <col min="3" max="3" width="7.85546875" customWidth="1"/>
    <col min="4" max="4" width="14.7109375" customWidth="1"/>
    <col min="5" max="5" width="15.28515625" customWidth="1"/>
    <col min="6" max="6" width="7.42578125" customWidth="1"/>
    <col min="7" max="7" width="16.28515625" customWidth="1"/>
    <col min="8" max="8" width="15.140625" customWidth="1"/>
    <col min="9" max="9" width="7.7109375" customWidth="1"/>
    <col min="10" max="10" width="17.5703125" customWidth="1"/>
    <col min="11" max="11" width="17.28515625" customWidth="1"/>
  </cols>
  <sheetData>
    <row r="2" spans="1:11" ht="15.75" x14ac:dyDescent="0.25">
      <c r="A2" s="75" t="s">
        <v>34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4" spans="1:11" x14ac:dyDescent="0.25">
      <c r="A4" s="131" t="s">
        <v>27</v>
      </c>
      <c r="B4" s="131"/>
      <c r="C4" s="131" t="s">
        <v>0</v>
      </c>
      <c r="D4" s="131"/>
      <c r="E4" s="131"/>
      <c r="F4" s="131" t="s">
        <v>1</v>
      </c>
      <c r="G4" s="131"/>
      <c r="H4" s="131"/>
      <c r="I4" s="131" t="s">
        <v>2</v>
      </c>
      <c r="J4" s="131"/>
      <c r="K4" s="132"/>
    </row>
    <row r="5" spans="1:11" ht="15.75" thickBot="1" x14ac:dyDescent="0.3">
      <c r="A5" s="56" t="s">
        <v>124</v>
      </c>
      <c r="B5" s="56" t="s">
        <v>4</v>
      </c>
      <c r="C5" s="56" t="s">
        <v>3</v>
      </c>
      <c r="D5" s="56" t="s">
        <v>5</v>
      </c>
      <c r="E5" s="56" t="s">
        <v>6</v>
      </c>
      <c r="F5" s="56" t="s">
        <v>3</v>
      </c>
      <c r="G5" s="56" t="s">
        <v>5</v>
      </c>
      <c r="H5" s="56" t="s">
        <v>6</v>
      </c>
      <c r="I5" s="56" t="s">
        <v>3</v>
      </c>
      <c r="J5" s="56" t="s">
        <v>5</v>
      </c>
      <c r="K5" s="57" t="s">
        <v>6</v>
      </c>
    </row>
    <row r="6" spans="1:11" ht="15.75" thickTop="1" x14ac:dyDescent="0.25">
      <c r="A6" s="58">
        <v>1</v>
      </c>
      <c r="B6" s="99" t="s">
        <v>46</v>
      </c>
      <c r="C6" s="59">
        <v>1</v>
      </c>
      <c r="D6" s="60">
        <v>31200</v>
      </c>
      <c r="E6" s="60">
        <v>31200</v>
      </c>
      <c r="F6" s="59">
        <v>6</v>
      </c>
      <c r="G6" s="60">
        <v>226940.42</v>
      </c>
      <c r="H6" s="60">
        <v>116966.44</v>
      </c>
      <c r="I6" s="86">
        <f>C6+F6</f>
        <v>7</v>
      </c>
      <c r="J6" s="88">
        <f>D6+G6</f>
        <v>258140.42</v>
      </c>
      <c r="K6" s="90">
        <f>E6+H6</f>
        <v>148166.44</v>
      </c>
    </row>
    <row r="7" spans="1:11" x14ac:dyDescent="0.25">
      <c r="A7" s="61">
        <v>2</v>
      </c>
      <c r="B7" s="99" t="s">
        <v>47</v>
      </c>
      <c r="C7" s="62">
        <v>6</v>
      </c>
      <c r="D7" s="63">
        <v>174209.99</v>
      </c>
      <c r="E7" s="63">
        <v>171600</v>
      </c>
      <c r="F7" s="62">
        <v>2</v>
      </c>
      <c r="G7" s="63">
        <v>53469.16</v>
      </c>
      <c r="H7" s="63">
        <v>26734.58</v>
      </c>
      <c r="I7" s="87">
        <f t="shared" ref="I7:I70" si="0">C7+F7</f>
        <v>8</v>
      </c>
      <c r="J7" s="89">
        <f t="shared" ref="J7:J70" si="1">D7+G7</f>
        <v>227679.15</v>
      </c>
      <c r="K7" s="91">
        <f t="shared" ref="K7:K70" si="2">E7+H7</f>
        <v>198334.58000000002</v>
      </c>
    </row>
    <row r="8" spans="1:11" x14ac:dyDescent="0.25">
      <c r="A8" s="61">
        <v>3</v>
      </c>
      <c r="B8" s="99" t="s">
        <v>48</v>
      </c>
      <c r="C8" s="62">
        <v>2</v>
      </c>
      <c r="D8" s="63">
        <v>57300</v>
      </c>
      <c r="E8" s="63">
        <v>57200</v>
      </c>
      <c r="F8" s="62">
        <v>2</v>
      </c>
      <c r="G8" s="63">
        <v>69259.5</v>
      </c>
      <c r="H8" s="63">
        <v>37315.699999999997</v>
      </c>
      <c r="I8" s="87">
        <f t="shared" si="0"/>
        <v>4</v>
      </c>
      <c r="J8" s="89">
        <f t="shared" si="1"/>
        <v>126559.5</v>
      </c>
      <c r="K8" s="91">
        <f t="shared" si="2"/>
        <v>94515.7</v>
      </c>
    </row>
    <row r="9" spans="1:11" x14ac:dyDescent="0.25">
      <c r="A9" s="61">
        <v>4</v>
      </c>
      <c r="B9" s="99" t="s">
        <v>49</v>
      </c>
      <c r="C9" s="62">
        <v>0</v>
      </c>
      <c r="D9" s="63">
        <v>0</v>
      </c>
      <c r="E9" s="63">
        <v>0</v>
      </c>
      <c r="F9" s="62">
        <v>1</v>
      </c>
      <c r="G9" s="63">
        <v>37075</v>
      </c>
      <c r="H9" s="63">
        <v>14830</v>
      </c>
      <c r="I9" s="87">
        <f t="shared" si="0"/>
        <v>1</v>
      </c>
      <c r="J9" s="89">
        <f t="shared" si="1"/>
        <v>37075</v>
      </c>
      <c r="K9" s="91">
        <f t="shared" si="2"/>
        <v>14830</v>
      </c>
    </row>
    <row r="10" spans="1:11" x14ac:dyDescent="0.25">
      <c r="A10" s="61">
        <v>5</v>
      </c>
      <c r="B10" s="99" t="s">
        <v>50</v>
      </c>
      <c r="C10" s="62">
        <v>6</v>
      </c>
      <c r="D10" s="63">
        <v>149660</v>
      </c>
      <c r="E10" s="63">
        <v>149660</v>
      </c>
      <c r="F10" s="62">
        <v>8</v>
      </c>
      <c r="G10" s="63">
        <v>486221.41</v>
      </c>
      <c r="H10" s="63">
        <v>274677.52</v>
      </c>
      <c r="I10" s="87">
        <f t="shared" si="0"/>
        <v>14</v>
      </c>
      <c r="J10" s="89">
        <f t="shared" si="1"/>
        <v>635881.40999999992</v>
      </c>
      <c r="K10" s="91">
        <f t="shared" si="2"/>
        <v>424337.52</v>
      </c>
    </row>
    <row r="11" spans="1:11" x14ac:dyDescent="0.25">
      <c r="A11" s="61">
        <v>6</v>
      </c>
      <c r="B11" s="99" t="s">
        <v>51</v>
      </c>
      <c r="C11" s="62">
        <v>2</v>
      </c>
      <c r="D11" s="63">
        <v>56000</v>
      </c>
      <c r="E11" s="63">
        <v>56000</v>
      </c>
      <c r="F11" s="62">
        <v>0</v>
      </c>
      <c r="G11" s="63">
        <v>0</v>
      </c>
      <c r="H11" s="63">
        <v>0</v>
      </c>
      <c r="I11" s="87">
        <f t="shared" si="0"/>
        <v>2</v>
      </c>
      <c r="J11" s="89">
        <f t="shared" si="1"/>
        <v>56000</v>
      </c>
      <c r="K11" s="91">
        <f t="shared" si="2"/>
        <v>56000</v>
      </c>
    </row>
    <row r="12" spans="1:11" x14ac:dyDescent="0.25">
      <c r="A12" s="61">
        <v>7</v>
      </c>
      <c r="B12" s="99" t="s">
        <v>52</v>
      </c>
      <c r="C12" s="62">
        <v>4</v>
      </c>
      <c r="D12" s="63">
        <v>118540.3</v>
      </c>
      <c r="E12" s="63">
        <v>114166.05</v>
      </c>
      <c r="F12" s="62">
        <v>1</v>
      </c>
      <c r="G12" s="63">
        <v>6101.7</v>
      </c>
      <c r="H12" s="63">
        <v>3050.85</v>
      </c>
      <c r="I12" s="87">
        <f t="shared" si="0"/>
        <v>5</v>
      </c>
      <c r="J12" s="89">
        <f t="shared" si="1"/>
        <v>124642</v>
      </c>
      <c r="K12" s="91">
        <f t="shared" si="2"/>
        <v>117216.90000000001</v>
      </c>
    </row>
    <row r="13" spans="1:11" x14ac:dyDescent="0.25">
      <c r="A13" s="61">
        <v>8</v>
      </c>
      <c r="B13" s="99" t="s">
        <v>53</v>
      </c>
      <c r="C13" s="62">
        <v>4</v>
      </c>
      <c r="D13" s="63">
        <v>115619.2</v>
      </c>
      <c r="E13" s="63">
        <v>114400</v>
      </c>
      <c r="F13" s="62">
        <v>6</v>
      </c>
      <c r="G13" s="63">
        <v>137072.47</v>
      </c>
      <c r="H13" s="63">
        <v>75593.320000000007</v>
      </c>
      <c r="I13" s="87">
        <f t="shared" si="0"/>
        <v>10</v>
      </c>
      <c r="J13" s="89">
        <f t="shared" si="1"/>
        <v>252691.66999999998</v>
      </c>
      <c r="K13" s="91">
        <f t="shared" si="2"/>
        <v>189993.32</v>
      </c>
    </row>
    <row r="14" spans="1:11" x14ac:dyDescent="0.25">
      <c r="A14" s="61">
        <v>9</v>
      </c>
      <c r="B14" s="99" t="s">
        <v>54</v>
      </c>
      <c r="C14" s="62">
        <v>1</v>
      </c>
      <c r="D14" s="63">
        <v>28600</v>
      </c>
      <c r="E14" s="63">
        <v>28600</v>
      </c>
      <c r="F14" s="62">
        <v>1</v>
      </c>
      <c r="G14" s="63">
        <v>97329.75</v>
      </c>
      <c r="H14" s="63">
        <v>58397.86</v>
      </c>
      <c r="I14" s="87">
        <f t="shared" si="0"/>
        <v>2</v>
      </c>
      <c r="J14" s="89">
        <f t="shared" si="1"/>
        <v>125929.75</v>
      </c>
      <c r="K14" s="91">
        <f t="shared" si="2"/>
        <v>86997.86</v>
      </c>
    </row>
    <row r="15" spans="1:11" x14ac:dyDescent="0.25">
      <c r="A15" s="61">
        <v>10</v>
      </c>
      <c r="B15" s="99" t="s">
        <v>55</v>
      </c>
      <c r="C15" s="62">
        <v>1</v>
      </c>
      <c r="D15" s="63">
        <v>28600</v>
      </c>
      <c r="E15" s="63">
        <v>28600</v>
      </c>
      <c r="F15" s="62">
        <v>1</v>
      </c>
      <c r="G15" s="63">
        <v>13900</v>
      </c>
      <c r="H15" s="63">
        <v>8340</v>
      </c>
      <c r="I15" s="87">
        <f t="shared" si="0"/>
        <v>2</v>
      </c>
      <c r="J15" s="89">
        <f t="shared" si="1"/>
        <v>42500</v>
      </c>
      <c r="K15" s="91">
        <f t="shared" si="2"/>
        <v>36940</v>
      </c>
    </row>
    <row r="16" spans="1:11" x14ac:dyDescent="0.25">
      <c r="A16" s="61">
        <v>11</v>
      </c>
      <c r="B16" s="99" t="s">
        <v>56</v>
      </c>
      <c r="C16" s="62">
        <v>23</v>
      </c>
      <c r="D16" s="63">
        <v>673940.53</v>
      </c>
      <c r="E16" s="63">
        <v>657800</v>
      </c>
      <c r="F16" s="62">
        <v>28</v>
      </c>
      <c r="G16" s="63">
        <v>781957.74</v>
      </c>
      <c r="H16" s="63">
        <v>437018.86</v>
      </c>
      <c r="I16" s="87">
        <f t="shared" si="0"/>
        <v>51</v>
      </c>
      <c r="J16" s="89">
        <f t="shared" si="1"/>
        <v>1455898.27</v>
      </c>
      <c r="K16" s="91">
        <f t="shared" si="2"/>
        <v>1094818.8599999999</v>
      </c>
    </row>
    <row r="17" spans="1:11" x14ac:dyDescent="0.25">
      <c r="A17" s="61">
        <v>12</v>
      </c>
      <c r="B17" s="99" t="s">
        <v>57</v>
      </c>
      <c r="C17" s="62">
        <v>5</v>
      </c>
      <c r="D17" s="63">
        <v>150561.79</v>
      </c>
      <c r="E17" s="63">
        <v>148200</v>
      </c>
      <c r="F17" s="62">
        <v>8</v>
      </c>
      <c r="G17" s="63">
        <v>368075.3</v>
      </c>
      <c r="H17" s="63">
        <v>196972.17</v>
      </c>
      <c r="I17" s="87">
        <f t="shared" si="0"/>
        <v>13</v>
      </c>
      <c r="J17" s="89">
        <f t="shared" si="1"/>
        <v>518637.08999999997</v>
      </c>
      <c r="K17" s="91">
        <f t="shared" si="2"/>
        <v>345172.17000000004</v>
      </c>
    </row>
    <row r="18" spans="1:11" x14ac:dyDescent="0.25">
      <c r="A18" s="61">
        <v>13</v>
      </c>
      <c r="B18" s="99" t="s">
        <v>58</v>
      </c>
      <c r="C18" s="62">
        <v>0</v>
      </c>
      <c r="D18" s="63">
        <v>0</v>
      </c>
      <c r="E18" s="63">
        <v>0</v>
      </c>
      <c r="F18" s="62">
        <v>0</v>
      </c>
      <c r="G18" s="63">
        <v>0</v>
      </c>
      <c r="H18" s="63">
        <v>0</v>
      </c>
      <c r="I18" s="87">
        <f t="shared" si="0"/>
        <v>0</v>
      </c>
      <c r="J18" s="89">
        <f t="shared" si="1"/>
        <v>0</v>
      </c>
      <c r="K18" s="91">
        <f t="shared" si="2"/>
        <v>0</v>
      </c>
    </row>
    <row r="19" spans="1:11" x14ac:dyDescent="0.25">
      <c r="A19" s="61">
        <v>14</v>
      </c>
      <c r="B19" s="99" t="s">
        <v>59</v>
      </c>
      <c r="C19" s="62">
        <v>4</v>
      </c>
      <c r="D19" s="63">
        <v>110369</v>
      </c>
      <c r="E19" s="63">
        <v>104000</v>
      </c>
      <c r="F19" s="62">
        <v>3</v>
      </c>
      <c r="G19" s="63">
        <v>97043</v>
      </c>
      <c r="H19" s="63">
        <v>43400.66</v>
      </c>
      <c r="I19" s="87">
        <f t="shared" si="0"/>
        <v>7</v>
      </c>
      <c r="J19" s="89">
        <f t="shared" si="1"/>
        <v>207412</v>
      </c>
      <c r="K19" s="91">
        <f t="shared" si="2"/>
        <v>147400.66</v>
      </c>
    </row>
    <row r="20" spans="1:11" x14ac:dyDescent="0.25">
      <c r="A20" s="61">
        <v>15</v>
      </c>
      <c r="B20" s="99" t="s">
        <v>60</v>
      </c>
      <c r="C20" s="62">
        <v>3</v>
      </c>
      <c r="D20" s="63">
        <v>85845</v>
      </c>
      <c r="E20" s="63">
        <v>85320</v>
      </c>
      <c r="F20" s="62">
        <v>3</v>
      </c>
      <c r="G20" s="63">
        <v>61269.27</v>
      </c>
      <c r="H20" s="63">
        <v>31634.639999999999</v>
      </c>
      <c r="I20" s="87">
        <f t="shared" si="0"/>
        <v>6</v>
      </c>
      <c r="J20" s="89">
        <f t="shared" si="1"/>
        <v>147114.26999999999</v>
      </c>
      <c r="K20" s="91">
        <f t="shared" si="2"/>
        <v>116954.64</v>
      </c>
    </row>
    <row r="21" spans="1:11" x14ac:dyDescent="0.25">
      <c r="A21" s="61">
        <v>16</v>
      </c>
      <c r="B21" s="99" t="s">
        <v>61</v>
      </c>
      <c r="C21" s="62">
        <v>1</v>
      </c>
      <c r="D21" s="63">
        <v>26390</v>
      </c>
      <c r="E21" s="63">
        <v>26000</v>
      </c>
      <c r="F21" s="62"/>
      <c r="G21" s="63">
        <v>0</v>
      </c>
      <c r="H21" s="63">
        <v>0</v>
      </c>
      <c r="I21" s="87">
        <f t="shared" si="0"/>
        <v>1</v>
      </c>
      <c r="J21" s="89">
        <f t="shared" si="1"/>
        <v>26390</v>
      </c>
      <c r="K21" s="91">
        <f t="shared" si="2"/>
        <v>26000</v>
      </c>
    </row>
    <row r="22" spans="1:11" x14ac:dyDescent="0.25">
      <c r="A22" s="61">
        <v>17</v>
      </c>
      <c r="B22" s="99" t="s">
        <v>62</v>
      </c>
      <c r="C22" s="62">
        <v>0</v>
      </c>
      <c r="D22" s="63">
        <v>0</v>
      </c>
      <c r="E22" s="63">
        <v>0</v>
      </c>
      <c r="F22" s="62">
        <v>4</v>
      </c>
      <c r="G22" s="63">
        <v>170302.62</v>
      </c>
      <c r="H22" s="63">
        <v>89570.37</v>
      </c>
      <c r="I22" s="87">
        <f t="shared" si="0"/>
        <v>4</v>
      </c>
      <c r="J22" s="89">
        <f t="shared" si="1"/>
        <v>170302.62</v>
      </c>
      <c r="K22" s="91">
        <f t="shared" si="2"/>
        <v>89570.37</v>
      </c>
    </row>
    <row r="23" spans="1:11" x14ac:dyDescent="0.25">
      <c r="A23" s="61">
        <v>18</v>
      </c>
      <c r="B23" s="99" t="s">
        <v>63</v>
      </c>
      <c r="C23" s="62">
        <v>0</v>
      </c>
      <c r="D23" s="63">
        <v>0</v>
      </c>
      <c r="E23" s="63">
        <v>0</v>
      </c>
      <c r="F23" s="62">
        <v>6</v>
      </c>
      <c r="G23" s="63">
        <v>260743.15</v>
      </c>
      <c r="H23" s="63">
        <v>152287.89000000001</v>
      </c>
      <c r="I23" s="87">
        <f t="shared" si="0"/>
        <v>6</v>
      </c>
      <c r="J23" s="89">
        <f t="shared" si="1"/>
        <v>260743.15</v>
      </c>
      <c r="K23" s="91">
        <f t="shared" si="2"/>
        <v>152287.89000000001</v>
      </c>
    </row>
    <row r="24" spans="1:11" x14ac:dyDescent="0.25">
      <c r="A24" s="61">
        <v>19</v>
      </c>
      <c r="B24" s="99" t="s">
        <v>64</v>
      </c>
      <c r="C24" s="62">
        <v>1</v>
      </c>
      <c r="D24" s="63">
        <v>28600</v>
      </c>
      <c r="E24" s="63">
        <v>28600</v>
      </c>
      <c r="F24" s="62">
        <v>3</v>
      </c>
      <c r="G24" s="63">
        <v>194115.97</v>
      </c>
      <c r="H24" s="63">
        <v>107057.99</v>
      </c>
      <c r="I24" s="87">
        <f t="shared" si="0"/>
        <v>4</v>
      </c>
      <c r="J24" s="89">
        <f t="shared" si="1"/>
        <v>222715.97</v>
      </c>
      <c r="K24" s="91">
        <f t="shared" si="2"/>
        <v>135657.99</v>
      </c>
    </row>
    <row r="25" spans="1:11" x14ac:dyDescent="0.25">
      <c r="A25" s="61">
        <v>20</v>
      </c>
      <c r="B25" s="99" t="s">
        <v>65</v>
      </c>
      <c r="C25" s="62">
        <v>0</v>
      </c>
      <c r="D25" s="63">
        <v>0</v>
      </c>
      <c r="E25" s="63">
        <v>0</v>
      </c>
      <c r="F25" s="62">
        <v>2</v>
      </c>
      <c r="G25" s="63">
        <v>192431</v>
      </c>
      <c r="H25" s="63">
        <v>77335.95</v>
      </c>
      <c r="I25" s="87">
        <f t="shared" si="0"/>
        <v>2</v>
      </c>
      <c r="J25" s="89">
        <f t="shared" si="1"/>
        <v>192431</v>
      </c>
      <c r="K25" s="91">
        <f t="shared" si="2"/>
        <v>77335.95</v>
      </c>
    </row>
    <row r="26" spans="1:11" x14ac:dyDescent="0.25">
      <c r="A26" s="61">
        <v>21</v>
      </c>
      <c r="B26" s="99" t="s">
        <v>66</v>
      </c>
      <c r="C26" s="62">
        <v>0</v>
      </c>
      <c r="D26" s="63">
        <v>0</v>
      </c>
      <c r="E26" s="63">
        <v>0</v>
      </c>
      <c r="F26" s="62">
        <v>1</v>
      </c>
      <c r="G26" s="63">
        <v>96999.3</v>
      </c>
      <c r="H26" s="63">
        <v>50827.63</v>
      </c>
      <c r="I26" s="87">
        <f t="shared" si="0"/>
        <v>1</v>
      </c>
      <c r="J26" s="89">
        <f t="shared" si="1"/>
        <v>96999.3</v>
      </c>
      <c r="K26" s="91">
        <f t="shared" si="2"/>
        <v>50827.63</v>
      </c>
    </row>
    <row r="27" spans="1:11" x14ac:dyDescent="0.25">
      <c r="A27" s="61">
        <v>22</v>
      </c>
      <c r="B27" s="99" t="s">
        <v>67</v>
      </c>
      <c r="C27" s="62">
        <v>2</v>
      </c>
      <c r="D27" s="63">
        <v>57130</v>
      </c>
      <c r="E27" s="63">
        <v>57130</v>
      </c>
      <c r="F27" s="62">
        <v>0</v>
      </c>
      <c r="G27" s="63">
        <v>0</v>
      </c>
      <c r="H27" s="63">
        <v>0</v>
      </c>
      <c r="I27" s="87">
        <f t="shared" si="0"/>
        <v>2</v>
      </c>
      <c r="J27" s="89">
        <f t="shared" si="1"/>
        <v>57130</v>
      </c>
      <c r="K27" s="91">
        <f t="shared" si="2"/>
        <v>57130</v>
      </c>
    </row>
    <row r="28" spans="1:11" x14ac:dyDescent="0.25">
      <c r="A28" s="61">
        <v>23</v>
      </c>
      <c r="B28" s="99" t="s">
        <v>68</v>
      </c>
      <c r="C28" s="62">
        <v>0</v>
      </c>
      <c r="D28" s="63">
        <v>0</v>
      </c>
      <c r="E28" s="63">
        <v>0</v>
      </c>
      <c r="F28" s="62">
        <v>2</v>
      </c>
      <c r="G28" s="63">
        <v>83533.47</v>
      </c>
      <c r="H28" s="63">
        <v>44623.41</v>
      </c>
      <c r="I28" s="87">
        <f t="shared" si="0"/>
        <v>2</v>
      </c>
      <c r="J28" s="89">
        <f t="shared" si="1"/>
        <v>83533.47</v>
      </c>
      <c r="K28" s="91">
        <f t="shared" si="2"/>
        <v>44623.41</v>
      </c>
    </row>
    <row r="29" spans="1:11" x14ac:dyDescent="0.25">
      <c r="A29" s="61">
        <v>24</v>
      </c>
      <c r="B29" s="99" t="s">
        <v>69</v>
      </c>
      <c r="C29" s="62">
        <v>7</v>
      </c>
      <c r="D29" s="63">
        <v>184973</v>
      </c>
      <c r="E29" s="63">
        <v>182000</v>
      </c>
      <c r="F29" s="62">
        <v>0</v>
      </c>
      <c r="G29" s="63">
        <v>0</v>
      </c>
      <c r="H29" s="63">
        <v>0</v>
      </c>
      <c r="I29" s="87">
        <f t="shared" si="0"/>
        <v>7</v>
      </c>
      <c r="J29" s="89">
        <f t="shared" si="1"/>
        <v>184973</v>
      </c>
      <c r="K29" s="91">
        <f t="shared" si="2"/>
        <v>182000</v>
      </c>
    </row>
    <row r="30" spans="1:11" x14ac:dyDescent="0.25">
      <c r="A30" s="61">
        <v>25</v>
      </c>
      <c r="B30" s="99" t="s">
        <v>70</v>
      </c>
      <c r="C30" s="62">
        <v>4</v>
      </c>
      <c r="D30" s="63">
        <v>108102</v>
      </c>
      <c r="E30" s="63">
        <v>104000</v>
      </c>
      <c r="F30" s="62">
        <v>13</v>
      </c>
      <c r="G30" s="63">
        <v>1003521.74</v>
      </c>
      <c r="H30" s="63">
        <v>454685.34</v>
      </c>
      <c r="I30" s="87">
        <f t="shared" si="0"/>
        <v>17</v>
      </c>
      <c r="J30" s="89">
        <f t="shared" si="1"/>
        <v>1111623.74</v>
      </c>
      <c r="K30" s="91">
        <f t="shared" si="2"/>
        <v>558685.34000000008</v>
      </c>
    </row>
    <row r="31" spans="1:11" x14ac:dyDescent="0.25">
      <c r="A31" s="61">
        <v>26</v>
      </c>
      <c r="B31" s="99" t="s">
        <v>71</v>
      </c>
      <c r="C31" s="62">
        <v>6</v>
      </c>
      <c r="D31" s="63">
        <v>172380</v>
      </c>
      <c r="E31" s="63">
        <v>171600</v>
      </c>
      <c r="F31" s="62">
        <v>5</v>
      </c>
      <c r="G31" s="63">
        <v>302484.26</v>
      </c>
      <c r="H31" s="63">
        <v>173589.33</v>
      </c>
      <c r="I31" s="87">
        <f t="shared" si="0"/>
        <v>11</v>
      </c>
      <c r="J31" s="89">
        <f t="shared" si="1"/>
        <v>474864.26</v>
      </c>
      <c r="K31" s="91">
        <f t="shared" si="2"/>
        <v>345189.32999999996</v>
      </c>
    </row>
    <row r="32" spans="1:11" x14ac:dyDescent="0.25">
      <c r="A32" s="61">
        <v>27</v>
      </c>
      <c r="B32" s="99" t="s">
        <v>72</v>
      </c>
      <c r="C32" s="62">
        <v>1</v>
      </c>
      <c r="D32" s="63">
        <v>30000</v>
      </c>
      <c r="E32" s="63">
        <v>28600</v>
      </c>
      <c r="F32" s="62">
        <v>0</v>
      </c>
      <c r="G32" s="63">
        <v>0</v>
      </c>
      <c r="H32" s="63">
        <v>0</v>
      </c>
      <c r="I32" s="87">
        <f t="shared" si="0"/>
        <v>1</v>
      </c>
      <c r="J32" s="89">
        <f t="shared" si="1"/>
        <v>30000</v>
      </c>
      <c r="K32" s="91">
        <f t="shared" si="2"/>
        <v>28600</v>
      </c>
    </row>
    <row r="33" spans="1:11" x14ac:dyDescent="0.25">
      <c r="A33" s="61">
        <v>28</v>
      </c>
      <c r="B33" s="99" t="s">
        <v>73</v>
      </c>
      <c r="C33" s="62">
        <v>0</v>
      </c>
      <c r="D33" s="63">
        <v>0</v>
      </c>
      <c r="E33" s="63">
        <v>0</v>
      </c>
      <c r="F33" s="62">
        <v>0</v>
      </c>
      <c r="G33" s="63">
        <v>0</v>
      </c>
      <c r="H33" s="63">
        <v>0</v>
      </c>
      <c r="I33" s="87">
        <f t="shared" si="0"/>
        <v>0</v>
      </c>
      <c r="J33" s="89">
        <f t="shared" si="1"/>
        <v>0</v>
      </c>
      <c r="K33" s="91">
        <f t="shared" si="2"/>
        <v>0</v>
      </c>
    </row>
    <row r="34" spans="1:11" x14ac:dyDescent="0.25">
      <c r="A34" s="61">
        <v>29</v>
      </c>
      <c r="B34" s="99" t="s">
        <v>74</v>
      </c>
      <c r="C34" s="62">
        <v>1</v>
      </c>
      <c r="D34" s="63">
        <v>28633.54</v>
      </c>
      <c r="E34" s="63">
        <v>28600</v>
      </c>
      <c r="F34" s="62">
        <v>3</v>
      </c>
      <c r="G34" s="63">
        <v>125870.38</v>
      </c>
      <c r="H34" s="63">
        <v>70164.44</v>
      </c>
      <c r="I34" s="87">
        <f t="shared" si="0"/>
        <v>4</v>
      </c>
      <c r="J34" s="89">
        <f t="shared" si="1"/>
        <v>154503.92000000001</v>
      </c>
      <c r="K34" s="91">
        <f t="shared" si="2"/>
        <v>98764.44</v>
      </c>
    </row>
    <row r="35" spans="1:11" x14ac:dyDescent="0.25">
      <c r="A35" s="61">
        <v>30</v>
      </c>
      <c r="B35" s="99" t="s">
        <v>75</v>
      </c>
      <c r="C35" s="62">
        <v>0</v>
      </c>
      <c r="D35" s="63">
        <v>0</v>
      </c>
      <c r="E35" s="63">
        <v>0</v>
      </c>
      <c r="F35" s="62">
        <v>1</v>
      </c>
      <c r="G35" s="63">
        <v>22654.23</v>
      </c>
      <c r="H35" s="63">
        <v>11327.12</v>
      </c>
      <c r="I35" s="87">
        <f t="shared" si="0"/>
        <v>1</v>
      </c>
      <c r="J35" s="89">
        <f t="shared" si="1"/>
        <v>22654.23</v>
      </c>
      <c r="K35" s="91">
        <f t="shared" si="2"/>
        <v>11327.12</v>
      </c>
    </row>
    <row r="36" spans="1:11" x14ac:dyDescent="0.25">
      <c r="A36" s="61">
        <v>31</v>
      </c>
      <c r="B36" s="99" t="s">
        <v>76</v>
      </c>
      <c r="C36" s="62">
        <v>1</v>
      </c>
      <c r="D36" s="63">
        <v>28915</v>
      </c>
      <c r="E36" s="63">
        <v>28600</v>
      </c>
      <c r="F36" s="62">
        <v>0</v>
      </c>
      <c r="G36" s="63">
        <v>0</v>
      </c>
      <c r="H36" s="63">
        <v>0</v>
      </c>
      <c r="I36" s="87">
        <f t="shared" si="0"/>
        <v>1</v>
      </c>
      <c r="J36" s="89">
        <f t="shared" si="1"/>
        <v>28915</v>
      </c>
      <c r="K36" s="91">
        <f t="shared" si="2"/>
        <v>28600</v>
      </c>
    </row>
    <row r="37" spans="1:11" x14ac:dyDescent="0.25">
      <c r="A37" s="61">
        <v>32</v>
      </c>
      <c r="B37" s="99" t="s">
        <v>77</v>
      </c>
      <c r="C37" s="62">
        <v>6</v>
      </c>
      <c r="D37" s="63">
        <v>164865</v>
      </c>
      <c r="E37" s="63">
        <v>164545</v>
      </c>
      <c r="F37" s="62">
        <v>3</v>
      </c>
      <c r="G37" s="63">
        <v>86049.71</v>
      </c>
      <c r="H37" s="63">
        <v>50788.84</v>
      </c>
      <c r="I37" s="87">
        <f t="shared" si="0"/>
        <v>9</v>
      </c>
      <c r="J37" s="89">
        <f t="shared" si="1"/>
        <v>250914.71000000002</v>
      </c>
      <c r="K37" s="91">
        <f t="shared" si="2"/>
        <v>215333.84</v>
      </c>
    </row>
    <row r="38" spans="1:11" x14ac:dyDescent="0.25">
      <c r="A38" s="61">
        <v>33</v>
      </c>
      <c r="B38" s="99" t="s">
        <v>78</v>
      </c>
      <c r="C38" s="62">
        <v>5</v>
      </c>
      <c r="D38" s="63">
        <v>145115</v>
      </c>
      <c r="E38" s="63">
        <v>143000</v>
      </c>
      <c r="F38" s="62">
        <v>0</v>
      </c>
      <c r="G38" s="63">
        <v>0</v>
      </c>
      <c r="H38" s="63">
        <v>0</v>
      </c>
      <c r="I38" s="87">
        <f t="shared" si="0"/>
        <v>5</v>
      </c>
      <c r="J38" s="89">
        <f t="shared" si="1"/>
        <v>145115</v>
      </c>
      <c r="K38" s="91">
        <f t="shared" si="2"/>
        <v>143000</v>
      </c>
    </row>
    <row r="39" spans="1:11" x14ac:dyDescent="0.25">
      <c r="A39" s="61">
        <v>34</v>
      </c>
      <c r="B39" s="99" t="s">
        <v>79</v>
      </c>
      <c r="C39" s="62">
        <v>10</v>
      </c>
      <c r="D39" s="63">
        <v>292825.90000000002</v>
      </c>
      <c r="E39" s="63">
        <v>285475.48</v>
      </c>
      <c r="F39" s="62">
        <v>15</v>
      </c>
      <c r="G39" s="63">
        <v>808507.17</v>
      </c>
      <c r="H39" s="63">
        <v>450261.95</v>
      </c>
      <c r="I39" s="87">
        <f t="shared" si="0"/>
        <v>25</v>
      </c>
      <c r="J39" s="89">
        <f t="shared" si="1"/>
        <v>1101333.07</v>
      </c>
      <c r="K39" s="91">
        <f t="shared" si="2"/>
        <v>735737.42999999993</v>
      </c>
    </row>
    <row r="40" spans="1:11" x14ac:dyDescent="0.25">
      <c r="A40" s="61">
        <v>35</v>
      </c>
      <c r="B40" s="99" t="s">
        <v>80</v>
      </c>
      <c r="C40" s="62">
        <v>2</v>
      </c>
      <c r="D40" s="63">
        <v>54645.78</v>
      </c>
      <c r="E40" s="63">
        <v>54600</v>
      </c>
      <c r="F40" s="62">
        <v>4</v>
      </c>
      <c r="G40" s="63">
        <v>162160.29999999999</v>
      </c>
      <c r="H40" s="63">
        <v>77504.149999999994</v>
      </c>
      <c r="I40" s="87">
        <f t="shared" si="0"/>
        <v>6</v>
      </c>
      <c r="J40" s="89">
        <f t="shared" si="1"/>
        <v>216806.08</v>
      </c>
      <c r="K40" s="91">
        <f t="shared" si="2"/>
        <v>132104.15</v>
      </c>
    </row>
    <row r="41" spans="1:11" x14ac:dyDescent="0.25">
      <c r="A41" s="61">
        <v>36</v>
      </c>
      <c r="B41" s="99" t="s">
        <v>81</v>
      </c>
      <c r="C41" s="62">
        <v>10</v>
      </c>
      <c r="D41" s="63">
        <v>285948.79999999999</v>
      </c>
      <c r="E41" s="63">
        <v>283509.3</v>
      </c>
      <c r="F41" s="62">
        <v>12</v>
      </c>
      <c r="G41" s="63">
        <v>661971.68000000005</v>
      </c>
      <c r="H41" s="63">
        <v>352536.05</v>
      </c>
      <c r="I41" s="87">
        <f t="shared" si="0"/>
        <v>22</v>
      </c>
      <c r="J41" s="89">
        <f t="shared" si="1"/>
        <v>947920.48</v>
      </c>
      <c r="K41" s="91">
        <f t="shared" si="2"/>
        <v>636045.35</v>
      </c>
    </row>
    <row r="42" spans="1:11" x14ac:dyDescent="0.25">
      <c r="A42" s="61">
        <v>37</v>
      </c>
      <c r="B42" s="99" t="s">
        <v>82</v>
      </c>
      <c r="C42" s="62">
        <v>3</v>
      </c>
      <c r="D42" s="63">
        <v>90495</v>
      </c>
      <c r="E42" s="63">
        <v>85795</v>
      </c>
      <c r="F42" s="62"/>
      <c r="G42" s="63"/>
      <c r="H42" s="63"/>
      <c r="I42" s="87">
        <f t="shared" si="0"/>
        <v>3</v>
      </c>
      <c r="J42" s="89">
        <f t="shared" si="1"/>
        <v>90495</v>
      </c>
      <c r="K42" s="91">
        <f t="shared" si="2"/>
        <v>85795</v>
      </c>
    </row>
    <row r="43" spans="1:11" x14ac:dyDescent="0.25">
      <c r="A43" s="61">
        <v>38</v>
      </c>
      <c r="B43" s="99" t="s">
        <v>83</v>
      </c>
      <c r="C43" s="62">
        <v>2</v>
      </c>
      <c r="D43" s="63">
        <v>53423.040000000001</v>
      </c>
      <c r="E43" s="63">
        <v>53348.04</v>
      </c>
      <c r="F43" s="62">
        <v>1</v>
      </c>
      <c r="G43" s="63">
        <v>20516.5</v>
      </c>
      <c r="H43" s="63">
        <v>12309.9</v>
      </c>
      <c r="I43" s="87">
        <f t="shared" si="0"/>
        <v>3</v>
      </c>
      <c r="J43" s="89">
        <f t="shared" si="1"/>
        <v>73939.540000000008</v>
      </c>
      <c r="K43" s="91">
        <f t="shared" si="2"/>
        <v>65657.94</v>
      </c>
    </row>
    <row r="44" spans="1:11" x14ac:dyDescent="0.25">
      <c r="A44" s="61">
        <v>39</v>
      </c>
      <c r="B44" s="99" t="s">
        <v>84</v>
      </c>
      <c r="C44" s="62">
        <v>1</v>
      </c>
      <c r="D44" s="63">
        <v>28600</v>
      </c>
      <c r="E44" s="63">
        <v>28600</v>
      </c>
      <c r="F44" s="62">
        <v>0</v>
      </c>
      <c r="G44" s="63">
        <v>0</v>
      </c>
      <c r="H44" s="63">
        <v>0</v>
      </c>
      <c r="I44" s="87">
        <f t="shared" si="0"/>
        <v>1</v>
      </c>
      <c r="J44" s="89">
        <f t="shared" si="1"/>
        <v>28600</v>
      </c>
      <c r="K44" s="91">
        <f t="shared" si="2"/>
        <v>28600</v>
      </c>
    </row>
    <row r="45" spans="1:11" x14ac:dyDescent="0.25">
      <c r="A45" s="61">
        <v>40</v>
      </c>
      <c r="B45" s="99" t="s">
        <v>85</v>
      </c>
      <c r="C45" s="62">
        <v>3</v>
      </c>
      <c r="D45" s="63">
        <v>85919.5</v>
      </c>
      <c r="E45" s="63">
        <v>85800</v>
      </c>
      <c r="F45" s="62">
        <v>2</v>
      </c>
      <c r="G45" s="63">
        <v>25108.7</v>
      </c>
      <c r="H45" s="63">
        <v>14369.35</v>
      </c>
      <c r="I45" s="87">
        <f t="shared" si="0"/>
        <v>5</v>
      </c>
      <c r="J45" s="89">
        <f t="shared" si="1"/>
        <v>111028.2</v>
      </c>
      <c r="K45" s="91">
        <f t="shared" si="2"/>
        <v>100169.35</v>
      </c>
    </row>
    <row r="46" spans="1:11" x14ac:dyDescent="0.25">
      <c r="A46" s="61">
        <v>41</v>
      </c>
      <c r="B46" s="99" t="s">
        <v>86</v>
      </c>
      <c r="C46" s="62">
        <v>5</v>
      </c>
      <c r="D46" s="63">
        <v>143000</v>
      </c>
      <c r="E46" s="63">
        <v>143000</v>
      </c>
      <c r="F46" s="62">
        <v>6</v>
      </c>
      <c r="G46" s="63">
        <v>879405.49</v>
      </c>
      <c r="H46" s="63">
        <v>475277.56</v>
      </c>
      <c r="I46" s="87">
        <f t="shared" si="0"/>
        <v>11</v>
      </c>
      <c r="J46" s="89">
        <f t="shared" si="1"/>
        <v>1022405.49</v>
      </c>
      <c r="K46" s="91">
        <f t="shared" si="2"/>
        <v>618277.56000000006</v>
      </c>
    </row>
    <row r="47" spans="1:11" x14ac:dyDescent="0.25">
      <c r="A47" s="61">
        <v>42</v>
      </c>
      <c r="B47" s="99" t="s">
        <v>87</v>
      </c>
      <c r="C47" s="62">
        <v>0</v>
      </c>
      <c r="D47" s="63">
        <v>0</v>
      </c>
      <c r="E47" s="63">
        <v>0</v>
      </c>
      <c r="F47" s="62">
        <v>0</v>
      </c>
      <c r="G47" s="63">
        <v>0</v>
      </c>
      <c r="H47" s="63">
        <v>0</v>
      </c>
      <c r="I47" s="87">
        <f t="shared" si="0"/>
        <v>0</v>
      </c>
      <c r="J47" s="89">
        <f t="shared" si="1"/>
        <v>0</v>
      </c>
      <c r="K47" s="91">
        <f t="shared" si="2"/>
        <v>0</v>
      </c>
    </row>
    <row r="48" spans="1:11" x14ac:dyDescent="0.25">
      <c r="A48" s="61">
        <v>43</v>
      </c>
      <c r="B48" s="99" t="s">
        <v>88</v>
      </c>
      <c r="C48" s="62">
        <v>0</v>
      </c>
      <c r="D48" s="63">
        <v>0</v>
      </c>
      <c r="E48" s="63">
        <v>0</v>
      </c>
      <c r="F48" s="62">
        <v>1</v>
      </c>
      <c r="G48" s="63">
        <v>150000</v>
      </c>
      <c r="H48" s="63">
        <v>75000</v>
      </c>
      <c r="I48" s="87">
        <f t="shared" si="0"/>
        <v>1</v>
      </c>
      <c r="J48" s="89">
        <f t="shared" si="1"/>
        <v>150000</v>
      </c>
      <c r="K48" s="91">
        <f t="shared" si="2"/>
        <v>75000</v>
      </c>
    </row>
    <row r="49" spans="1:11" x14ac:dyDescent="0.25">
      <c r="A49" s="61">
        <v>44</v>
      </c>
      <c r="B49" s="99" t="s">
        <v>89</v>
      </c>
      <c r="C49" s="62">
        <v>5</v>
      </c>
      <c r="D49" s="63">
        <v>134548.91</v>
      </c>
      <c r="E49" s="63">
        <v>134528.76</v>
      </c>
      <c r="F49" s="62">
        <v>2</v>
      </c>
      <c r="G49" s="63">
        <v>63938</v>
      </c>
      <c r="H49" s="63">
        <v>38293.11</v>
      </c>
      <c r="I49" s="87">
        <f t="shared" si="0"/>
        <v>7</v>
      </c>
      <c r="J49" s="89">
        <f t="shared" si="1"/>
        <v>198486.91</v>
      </c>
      <c r="K49" s="91">
        <f t="shared" si="2"/>
        <v>172821.87</v>
      </c>
    </row>
    <row r="50" spans="1:11" x14ac:dyDescent="0.25">
      <c r="A50" s="61">
        <v>45</v>
      </c>
      <c r="B50" s="99" t="s">
        <v>90</v>
      </c>
      <c r="C50" s="62">
        <v>4</v>
      </c>
      <c r="D50" s="63">
        <v>117390</v>
      </c>
      <c r="E50" s="63">
        <v>114400</v>
      </c>
      <c r="F50" s="62">
        <v>4</v>
      </c>
      <c r="G50" s="63">
        <v>207914.49</v>
      </c>
      <c r="H50" s="63">
        <v>120964.29</v>
      </c>
      <c r="I50" s="87">
        <f t="shared" si="0"/>
        <v>8</v>
      </c>
      <c r="J50" s="89">
        <f t="shared" si="1"/>
        <v>325304.49</v>
      </c>
      <c r="K50" s="91">
        <f t="shared" si="2"/>
        <v>235364.28999999998</v>
      </c>
    </row>
    <row r="51" spans="1:11" x14ac:dyDescent="0.25">
      <c r="A51" s="61">
        <v>46</v>
      </c>
      <c r="B51" s="99" t="s">
        <v>91</v>
      </c>
      <c r="C51" s="62">
        <v>2</v>
      </c>
      <c r="D51" s="63">
        <v>57600</v>
      </c>
      <c r="E51" s="63">
        <v>57200</v>
      </c>
      <c r="F51" s="62">
        <v>1</v>
      </c>
      <c r="G51" s="63">
        <v>38866.61</v>
      </c>
      <c r="H51" s="63">
        <v>23319.97</v>
      </c>
      <c r="I51" s="87">
        <f t="shared" si="0"/>
        <v>3</v>
      </c>
      <c r="J51" s="89">
        <f t="shared" si="1"/>
        <v>96466.61</v>
      </c>
      <c r="K51" s="91">
        <f t="shared" si="2"/>
        <v>80519.97</v>
      </c>
    </row>
    <row r="52" spans="1:11" x14ac:dyDescent="0.25">
      <c r="A52" s="61">
        <v>47</v>
      </c>
      <c r="B52" s="99" t="s">
        <v>92</v>
      </c>
      <c r="C52" s="62">
        <v>1</v>
      </c>
      <c r="D52" s="63">
        <v>28600</v>
      </c>
      <c r="E52" s="63">
        <v>28600</v>
      </c>
      <c r="F52" s="62">
        <v>2</v>
      </c>
      <c r="G52" s="63">
        <v>107728.1</v>
      </c>
      <c r="H52" s="63">
        <v>63537.86</v>
      </c>
      <c r="I52" s="87">
        <f t="shared" si="0"/>
        <v>3</v>
      </c>
      <c r="J52" s="89">
        <f t="shared" si="1"/>
        <v>136328.1</v>
      </c>
      <c r="K52" s="91">
        <f t="shared" si="2"/>
        <v>92137.86</v>
      </c>
    </row>
    <row r="53" spans="1:11" x14ac:dyDescent="0.25">
      <c r="A53" s="61">
        <v>48</v>
      </c>
      <c r="B53" s="99" t="s">
        <v>93</v>
      </c>
      <c r="C53" s="62">
        <v>0</v>
      </c>
      <c r="D53" s="63">
        <v>0</v>
      </c>
      <c r="E53" s="63">
        <v>0</v>
      </c>
      <c r="F53" s="62">
        <v>0</v>
      </c>
      <c r="G53" s="63">
        <v>0</v>
      </c>
      <c r="H53" s="63">
        <v>0</v>
      </c>
      <c r="I53" s="87">
        <f t="shared" si="0"/>
        <v>0</v>
      </c>
      <c r="J53" s="89">
        <f t="shared" si="1"/>
        <v>0</v>
      </c>
      <c r="K53" s="91">
        <f t="shared" si="2"/>
        <v>0</v>
      </c>
    </row>
    <row r="54" spans="1:11" x14ac:dyDescent="0.25">
      <c r="A54" s="61">
        <v>49</v>
      </c>
      <c r="B54" s="99" t="s">
        <v>94</v>
      </c>
      <c r="C54" s="62">
        <v>12</v>
      </c>
      <c r="D54" s="63">
        <v>357442.69</v>
      </c>
      <c r="E54" s="63">
        <v>345800</v>
      </c>
      <c r="F54" s="62">
        <v>7</v>
      </c>
      <c r="G54" s="63">
        <v>217294.06</v>
      </c>
      <c r="H54" s="63">
        <v>119383.03999999999</v>
      </c>
      <c r="I54" s="87">
        <f t="shared" si="0"/>
        <v>19</v>
      </c>
      <c r="J54" s="89">
        <f t="shared" si="1"/>
        <v>574736.75</v>
      </c>
      <c r="K54" s="91">
        <f t="shared" si="2"/>
        <v>465183.04</v>
      </c>
    </row>
    <row r="55" spans="1:11" x14ac:dyDescent="0.25">
      <c r="A55" s="61">
        <v>50</v>
      </c>
      <c r="B55" s="99" t="s">
        <v>95</v>
      </c>
      <c r="C55" s="62">
        <v>6</v>
      </c>
      <c r="D55" s="63">
        <v>176367</v>
      </c>
      <c r="E55" s="63">
        <v>171600</v>
      </c>
      <c r="F55" s="62">
        <v>8</v>
      </c>
      <c r="G55" s="63">
        <v>393885.28</v>
      </c>
      <c r="H55" s="63">
        <v>219885.73</v>
      </c>
      <c r="I55" s="87">
        <f t="shared" si="0"/>
        <v>14</v>
      </c>
      <c r="J55" s="89">
        <f t="shared" si="1"/>
        <v>570252.28</v>
      </c>
      <c r="K55" s="91">
        <f t="shared" si="2"/>
        <v>391485.73</v>
      </c>
    </row>
    <row r="56" spans="1:11" x14ac:dyDescent="0.25">
      <c r="A56" s="61">
        <v>51</v>
      </c>
      <c r="B56" s="99" t="s">
        <v>96</v>
      </c>
      <c r="C56" s="62">
        <v>0</v>
      </c>
      <c r="D56" s="63">
        <v>0</v>
      </c>
      <c r="E56" s="63">
        <v>0</v>
      </c>
      <c r="F56" s="62">
        <v>0</v>
      </c>
      <c r="G56" s="63">
        <v>0</v>
      </c>
      <c r="H56" s="63">
        <v>0</v>
      </c>
      <c r="I56" s="87">
        <f t="shared" si="0"/>
        <v>0</v>
      </c>
      <c r="J56" s="89">
        <f t="shared" si="1"/>
        <v>0</v>
      </c>
      <c r="K56" s="91">
        <f t="shared" si="2"/>
        <v>0</v>
      </c>
    </row>
    <row r="57" spans="1:11" x14ac:dyDescent="0.25">
      <c r="A57" s="61">
        <v>52</v>
      </c>
      <c r="B57" s="99" t="s">
        <v>97</v>
      </c>
      <c r="C57" s="62">
        <v>2</v>
      </c>
      <c r="D57" s="63">
        <v>58090</v>
      </c>
      <c r="E57" s="63">
        <v>57200</v>
      </c>
      <c r="F57" s="62">
        <v>1</v>
      </c>
      <c r="G57" s="63">
        <v>50000</v>
      </c>
      <c r="H57" s="63">
        <v>30000</v>
      </c>
      <c r="I57" s="87">
        <f t="shared" si="0"/>
        <v>3</v>
      </c>
      <c r="J57" s="89">
        <f t="shared" si="1"/>
        <v>108090</v>
      </c>
      <c r="K57" s="91">
        <f t="shared" si="2"/>
        <v>87200</v>
      </c>
    </row>
    <row r="58" spans="1:11" x14ac:dyDescent="0.25">
      <c r="A58" s="61">
        <v>53</v>
      </c>
      <c r="B58" s="99" t="s">
        <v>98</v>
      </c>
      <c r="C58" s="62">
        <v>0</v>
      </c>
      <c r="D58" s="63">
        <v>0</v>
      </c>
      <c r="E58" s="63">
        <v>0</v>
      </c>
      <c r="F58" s="62">
        <v>2</v>
      </c>
      <c r="G58" s="63">
        <v>81280.039999999994</v>
      </c>
      <c r="H58" s="63">
        <v>40640.019999999997</v>
      </c>
      <c r="I58" s="87">
        <f t="shared" si="0"/>
        <v>2</v>
      </c>
      <c r="J58" s="89">
        <f t="shared" si="1"/>
        <v>81280.039999999994</v>
      </c>
      <c r="K58" s="91">
        <f t="shared" si="2"/>
        <v>40640.019999999997</v>
      </c>
    </row>
    <row r="59" spans="1:11" x14ac:dyDescent="0.25">
      <c r="A59" s="61">
        <v>54</v>
      </c>
      <c r="B59" s="99" t="s">
        <v>99</v>
      </c>
      <c r="C59" s="62">
        <v>5</v>
      </c>
      <c r="D59" s="63">
        <v>143948.51999999999</v>
      </c>
      <c r="E59" s="63">
        <v>143000</v>
      </c>
      <c r="F59" s="62">
        <v>6</v>
      </c>
      <c r="G59" s="63">
        <v>246914.5</v>
      </c>
      <c r="H59" s="63">
        <v>133377.85999999999</v>
      </c>
      <c r="I59" s="87">
        <f t="shared" si="0"/>
        <v>11</v>
      </c>
      <c r="J59" s="89">
        <f t="shared" si="1"/>
        <v>390863.02</v>
      </c>
      <c r="K59" s="91">
        <f t="shared" si="2"/>
        <v>276377.86</v>
      </c>
    </row>
    <row r="60" spans="1:11" x14ac:dyDescent="0.25">
      <c r="A60" s="61">
        <v>55</v>
      </c>
      <c r="B60" s="99" t="s">
        <v>100</v>
      </c>
      <c r="C60" s="62">
        <v>0</v>
      </c>
      <c r="D60" s="63">
        <v>0</v>
      </c>
      <c r="E60" s="63">
        <v>0</v>
      </c>
      <c r="F60" s="62">
        <v>1</v>
      </c>
      <c r="G60" s="63">
        <v>8231.4</v>
      </c>
      <c r="H60" s="63">
        <v>4938.84</v>
      </c>
      <c r="I60" s="87">
        <f t="shared" si="0"/>
        <v>1</v>
      </c>
      <c r="J60" s="89">
        <f t="shared" si="1"/>
        <v>8231.4</v>
      </c>
      <c r="K60" s="91">
        <f t="shared" si="2"/>
        <v>4938.84</v>
      </c>
    </row>
    <row r="61" spans="1:11" x14ac:dyDescent="0.25">
      <c r="A61" s="61">
        <v>56</v>
      </c>
      <c r="B61" s="99" t="s">
        <v>101</v>
      </c>
      <c r="C61" s="62">
        <v>0</v>
      </c>
      <c r="D61" s="63">
        <v>0</v>
      </c>
      <c r="E61" s="63">
        <v>0</v>
      </c>
      <c r="F61" s="62">
        <v>1</v>
      </c>
      <c r="G61" s="63">
        <v>8150.85</v>
      </c>
      <c r="H61" s="63">
        <v>4075.43</v>
      </c>
      <c r="I61" s="87">
        <f t="shared" si="0"/>
        <v>1</v>
      </c>
      <c r="J61" s="89">
        <f t="shared" si="1"/>
        <v>8150.85</v>
      </c>
      <c r="K61" s="91">
        <f t="shared" si="2"/>
        <v>4075.43</v>
      </c>
    </row>
    <row r="62" spans="1:11" x14ac:dyDescent="0.25">
      <c r="A62" s="61">
        <v>57</v>
      </c>
      <c r="B62" s="99" t="s">
        <v>102</v>
      </c>
      <c r="C62" s="62">
        <v>0</v>
      </c>
      <c r="D62" s="63">
        <v>0</v>
      </c>
      <c r="E62" s="63">
        <v>0</v>
      </c>
      <c r="F62" s="62">
        <v>0</v>
      </c>
      <c r="G62" s="63">
        <v>0</v>
      </c>
      <c r="H62" s="63">
        <v>0</v>
      </c>
      <c r="I62" s="87">
        <f t="shared" si="0"/>
        <v>0</v>
      </c>
      <c r="J62" s="89">
        <f t="shared" si="1"/>
        <v>0</v>
      </c>
      <c r="K62" s="91">
        <f t="shared" si="2"/>
        <v>0</v>
      </c>
    </row>
    <row r="63" spans="1:11" x14ac:dyDescent="0.25">
      <c r="A63" s="61">
        <v>58</v>
      </c>
      <c r="B63" s="99" t="s">
        <v>103</v>
      </c>
      <c r="C63" s="62">
        <v>0</v>
      </c>
      <c r="D63" s="63">
        <v>0</v>
      </c>
      <c r="E63" s="63">
        <v>0</v>
      </c>
      <c r="F63" s="62">
        <v>0</v>
      </c>
      <c r="G63" s="63">
        <v>0</v>
      </c>
      <c r="H63" s="63">
        <v>0</v>
      </c>
      <c r="I63" s="87">
        <f t="shared" si="0"/>
        <v>0</v>
      </c>
      <c r="J63" s="89">
        <f t="shared" si="1"/>
        <v>0</v>
      </c>
      <c r="K63" s="91">
        <f t="shared" si="2"/>
        <v>0</v>
      </c>
    </row>
    <row r="64" spans="1:11" x14ac:dyDescent="0.25">
      <c r="A64" s="61">
        <v>59</v>
      </c>
      <c r="B64" s="99" t="s">
        <v>104</v>
      </c>
      <c r="C64" s="62">
        <v>5</v>
      </c>
      <c r="D64" s="63">
        <v>145531.25</v>
      </c>
      <c r="E64" s="63">
        <v>138231.25</v>
      </c>
      <c r="F64" s="62">
        <v>8</v>
      </c>
      <c r="G64" s="63">
        <v>781053.31</v>
      </c>
      <c r="H64" s="63">
        <v>428532.89</v>
      </c>
      <c r="I64" s="87">
        <f t="shared" si="0"/>
        <v>13</v>
      </c>
      <c r="J64" s="89">
        <f t="shared" si="1"/>
        <v>926584.56</v>
      </c>
      <c r="K64" s="91">
        <f t="shared" si="2"/>
        <v>566764.14</v>
      </c>
    </row>
    <row r="65" spans="1:11" x14ac:dyDescent="0.25">
      <c r="A65" s="61">
        <v>60</v>
      </c>
      <c r="B65" s="99" t="s">
        <v>105</v>
      </c>
      <c r="C65" s="62">
        <v>2</v>
      </c>
      <c r="D65" s="63">
        <v>57150</v>
      </c>
      <c r="E65" s="63">
        <v>56600</v>
      </c>
      <c r="F65" s="62">
        <v>1</v>
      </c>
      <c r="G65" s="63">
        <v>28465</v>
      </c>
      <c r="H65" s="63">
        <v>17079</v>
      </c>
      <c r="I65" s="87">
        <f t="shared" si="0"/>
        <v>3</v>
      </c>
      <c r="J65" s="89">
        <f t="shared" si="1"/>
        <v>85615</v>
      </c>
      <c r="K65" s="91">
        <f t="shared" si="2"/>
        <v>73679</v>
      </c>
    </row>
    <row r="66" spans="1:11" x14ac:dyDescent="0.25">
      <c r="A66" s="61">
        <v>61</v>
      </c>
      <c r="B66" s="99" t="s">
        <v>106</v>
      </c>
      <c r="C66" s="62">
        <v>2</v>
      </c>
      <c r="D66" s="63">
        <v>57200</v>
      </c>
      <c r="E66" s="63">
        <v>57200</v>
      </c>
      <c r="F66" s="62">
        <v>3</v>
      </c>
      <c r="G66" s="63">
        <v>66188</v>
      </c>
      <c r="H66" s="63">
        <v>36892.800000000003</v>
      </c>
      <c r="I66" s="87">
        <f t="shared" si="0"/>
        <v>5</v>
      </c>
      <c r="J66" s="89">
        <f t="shared" si="1"/>
        <v>123388</v>
      </c>
      <c r="K66" s="91">
        <f t="shared" si="2"/>
        <v>94092.800000000003</v>
      </c>
    </row>
    <row r="67" spans="1:11" x14ac:dyDescent="0.25">
      <c r="A67" s="61">
        <v>62</v>
      </c>
      <c r="B67" s="99" t="s">
        <v>107</v>
      </c>
      <c r="C67" s="62">
        <v>2</v>
      </c>
      <c r="D67" s="63">
        <v>57275</v>
      </c>
      <c r="E67" s="63">
        <v>57200</v>
      </c>
      <c r="F67" s="62">
        <v>5</v>
      </c>
      <c r="G67" s="63">
        <v>283338.23999999999</v>
      </c>
      <c r="H67" s="63">
        <v>165222.95000000001</v>
      </c>
      <c r="I67" s="87">
        <f t="shared" si="0"/>
        <v>7</v>
      </c>
      <c r="J67" s="89">
        <f t="shared" si="1"/>
        <v>340613.24</v>
      </c>
      <c r="K67" s="91">
        <f t="shared" si="2"/>
        <v>222422.95</v>
      </c>
    </row>
    <row r="68" spans="1:11" x14ac:dyDescent="0.25">
      <c r="A68" s="61">
        <v>63</v>
      </c>
      <c r="B68" s="99" t="s">
        <v>108</v>
      </c>
      <c r="C68" s="62">
        <v>1</v>
      </c>
      <c r="D68" s="63">
        <v>28600</v>
      </c>
      <c r="E68" s="63">
        <v>28600</v>
      </c>
      <c r="F68" s="62">
        <v>1</v>
      </c>
      <c r="G68" s="63">
        <v>62427.199999999997</v>
      </c>
      <c r="H68" s="63">
        <v>31213.599999999999</v>
      </c>
      <c r="I68" s="87">
        <f t="shared" si="0"/>
        <v>2</v>
      </c>
      <c r="J68" s="89">
        <f t="shared" si="1"/>
        <v>91027.199999999997</v>
      </c>
      <c r="K68" s="91">
        <f t="shared" si="2"/>
        <v>59813.599999999999</v>
      </c>
    </row>
    <row r="69" spans="1:11" x14ac:dyDescent="0.25">
      <c r="A69" s="61">
        <v>64</v>
      </c>
      <c r="B69" s="99" t="s">
        <v>109</v>
      </c>
      <c r="C69" s="62">
        <v>0</v>
      </c>
      <c r="D69" s="63">
        <v>0</v>
      </c>
      <c r="E69" s="63">
        <v>0</v>
      </c>
      <c r="F69" s="62">
        <v>0</v>
      </c>
      <c r="G69" s="63">
        <v>0</v>
      </c>
      <c r="H69" s="63">
        <v>0</v>
      </c>
      <c r="I69" s="87">
        <f t="shared" si="0"/>
        <v>0</v>
      </c>
      <c r="J69" s="89">
        <f t="shared" si="1"/>
        <v>0</v>
      </c>
      <c r="K69" s="91">
        <f t="shared" si="2"/>
        <v>0</v>
      </c>
    </row>
    <row r="70" spans="1:11" x14ac:dyDescent="0.25">
      <c r="A70" s="61">
        <v>65</v>
      </c>
      <c r="B70" s="99" t="s">
        <v>110</v>
      </c>
      <c r="C70" s="62">
        <v>1</v>
      </c>
      <c r="D70" s="63">
        <v>29189.91</v>
      </c>
      <c r="E70" s="63">
        <v>28600</v>
      </c>
      <c r="F70" s="62">
        <v>2</v>
      </c>
      <c r="G70" s="63">
        <v>32678.85</v>
      </c>
      <c r="H70" s="63">
        <v>17579.68</v>
      </c>
      <c r="I70" s="87">
        <f t="shared" si="0"/>
        <v>3</v>
      </c>
      <c r="J70" s="89">
        <f t="shared" si="1"/>
        <v>61868.759999999995</v>
      </c>
      <c r="K70" s="91">
        <f t="shared" si="2"/>
        <v>46179.68</v>
      </c>
    </row>
    <row r="71" spans="1:11" x14ac:dyDescent="0.25">
      <c r="A71" s="61">
        <v>66</v>
      </c>
      <c r="B71" s="99" t="s">
        <v>111</v>
      </c>
      <c r="C71" s="62">
        <v>3</v>
      </c>
      <c r="D71" s="63">
        <v>85870.77</v>
      </c>
      <c r="E71" s="63">
        <v>78000</v>
      </c>
      <c r="F71" s="62">
        <v>4</v>
      </c>
      <c r="G71" s="63">
        <v>177491.53</v>
      </c>
      <c r="H71" s="63">
        <v>88745.77</v>
      </c>
      <c r="I71" s="87">
        <f t="shared" ref="I71:I83" si="3">C71+F71</f>
        <v>7</v>
      </c>
      <c r="J71" s="89">
        <f t="shared" ref="J71:J83" si="4">D71+G71</f>
        <v>263362.3</v>
      </c>
      <c r="K71" s="91">
        <f t="shared" ref="K71:K83" si="5">E71+H71</f>
        <v>166745.77000000002</v>
      </c>
    </row>
    <row r="72" spans="1:11" x14ac:dyDescent="0.25">
      <c r="A72" s="61">
        <v>67</v>
      </c>
      <c r="B72" s="99" t="s">
        <v>112</v>
      </c>
      <c r="C72" s="62">
        <v>0</v>
      </c>
      <c r="D72" s="63">
        <v>0</v>
      </c>
      <c r="E72" s="63">
        <v>0</v>
      </c>
      <c r="F72" s="62">
        <v>1</v>
      </c>
      <c r="G72" s="63">
        <v>38040</v>
      </c>
      <c r="H72" s="63">
        <v>19020</v>
      </c>
      <c r="I72" s="87">
        <f t="shared" si="3"/>
        <v>1</v>
      </c>
      <c r="J72" s="89">
        <f t="shared" si="4"/>
        <v>38040</v>
      </c>
      <c r="K72" s="91">
        <f t="shared" si="5"/>
        <v>19020</v>
      </c>
    </row>
    <row r="73" spans="1:11" x14ac:dyDescent="0.25">
      <c r="A73" s="61">
        <v>68</v>
      </c>
      <c r="B73" s="99" t="s">
        <v>113</v>
      </c>
      <c r="C73" s="62">
        <v>7</v>
      </c>
      <c r="D73" s="63">
        <v>200673.22</v>
      </c>
      <c r="E73" s="63">
        <v>200160</v>
      </c>
      <c r="F73" s="62">
        <v>6</v>
      </c>
      <c r="G73" s="63">
        <v>270911.01</v>
      </c>
      <c r="H73" s="63">
        <v>139865.89000000001</v>
      </c>
      <c r="I73" s="87">
        <f t="shared" si="3"/>
        <v>13</v>
      </c>
      <c r="J73" s="89">
        <f t="shared" si="4"/>
        <v>471584.23</v>
      </c>
      <c r="K73" s="91">
        <f t="shared" si="5"/>
        <v>340025.89</v>
      </c>
    </row>
    <row r="74" spans="1:11" x14ac:dyDescent="0.25">
      <c r="A74" s="61">
        <v>69</v>
      </c>
      <c r="B74" s="99" t="s">
        <v>114</v>
      </c>
      <c r="C74" s="62">
        <v>0</v>
      </c>
      <c r="D74" s="63">
        <v>0</v>
      </c>
      <c r="E74" s="63">
        <v>0</v>
      </c>
      <c r="F74" s="62">
        <v>0</v>
      </c>
      <c r="G74" s="63">
        <v>0</v>
      </c>
      <c r="H74" s="63">
        <v>0</v>
      </c>
      <c r="I74" s="87">
        <f t="shared" si="3"/>
        <v>0</v>
      </c>
      <c r="J74" s="89">
        <f t="shared" si="4"/>
        <v>0</v>
      </c>
      <c r="K74" s="91">
        <f t="shared" si="5"/>
        <v>0</v>
      </c>
    </row>
    <row r="75" spans="1:11" x14ac:dyDescent="0.25">
      <c r="A75" s="61">
        <v>70</v>
      </c>
      <c r="B75" s="99" t="s">
        <v>115</v>
      </c>
      <c r="C75" s="62">
        <v>4</v>
      </c>
      <c r="D75" s="63">
        <v>114601.51</v>
      </c>
      <c r="E75" s="63">
        <v>114400</v>
      </c>
      <c r="F75" s="62">
        <v>5</v>
      </c>
      <c r="G75" s="63">
        <v>157416.76999999999</v>
      </c>
      <c r="H75" s="63">
        <v>88844.2</v>
      </c>
      <c r="I75" s="87">
        <f t="shared" si="3"/>
        <v>9</v>
      </c>
      <c r="J75" s="89">
        <f t="shared" si="4"/>
        <v>272018.27999999997</v>
      </c>
      <c r="K75" s="91">
        <f t="shared" si="5"/>
        <v>203244.2</v>
      </c>
    </row>
    <row r="76" spans="1:11" x14ac:dyDescent="0.25">
      <c r="A76" s="61">
        <v>71</v>
      </c>
      <c r="B76" s="99" t="s">
        <v>116</v>
      </c>
      <c r="C76" s="62">
        <v>0</v>
      </c>
      <c r="D76" s="63">
        <v>0</v>
      </c>
      <c r="E76" s="63">
        <v>0</v>
      </c>
      <c r="F76" s="62">
        <v>0</v>
      </c>
      <c r="G76" s="63">
        <v>0</v>
      </c>
      <c r="H76" s="63">
        <v>0</v>
      </c>
      <c r="I76" s="87">
        <f t="shared" si="3"/>
        <v>0</v>
      </c>
      <c r="J76" s="89">
        <f t="shared" si="4"/>
        <v>0</v>
      </c>
      <c r="K76" s="91">
        <f t="shared" si="5"/>
        <v>0</v>
      </c>
    </row>
    <row r="77" spans="1:11" x14ac:dyDescent="0.25">
      <c r="A77" s="61">
        <v>72</v>
      </c>
      <c r="B77" s="99" t="s">
        <v>117</v>
      </c>
      <c r="C77" s="62">
        <v>6</v>
      </c>
      <c r="D77" s="63">
        <v>196843.88</v>
      </c>
      <c r="E77" s="63">
        <v>172679.78</v>
      </c>
      <c r="F77" s="62">
        <v>1</v>
      </c>
      <c r="G77" s="63">
        <v>27320.65</v>
      </c>
      <c r="H77" s="63">
        <v>15081</v>
      </c>
      <c r="I77" s="87">
        <f t="shared" si="3"/>
        <v>7</v>
      </c>
      <c r="J77" s="89">
        <f t="shared" si="4"/>
        <v>224164.53</v>
      </c>
      <c r="K77" s="91">
        <f t="shared" si="5"/>
        <v>187760.78</v>
      </c>
    </row>
    <row r="78" spans="1:11" x14ac:dyDescent="0.25">
      <c r="A78" s="61">
        <v>73</v>
      </c>
      <c r="B78" s="99" t="s">
        <v>118</v>
      </c>
      <c r="C78" s="62">
        <v>23</v>
      </c>
      <c r="D78" s="63">
        <v>661403.61</v>
      </c>
      <c r="E78" s="63">
        <v>659499.61</v>
      </c>
      <c r="F78" s="62">
        <v>34</v>
      </c>
      <c r="G78" s="63">
        <v>1763418.94</v>
      </c>
      <c r="H78" s="63">
        <v>948722.55</v>
      </c>
      <c r="I78" s="87">
        <f t="shared" si="3"/>
        <v>57</v>
      </c>
      <c r="J78" s="89">
        <f t="shared" si="4"/>
        <v>2424822.5499999998</v>
      </c>
      <c r="K78" s="91">
        <f t="shared" si="5"/>
        <v>1608222.1600000001</v>
      </c>
    </row>
    <row r="79" spans="1:11" x14ac:dyDescent="0.25">
      <c r="A79" s="61">
        <v>74</v>
      </c>
      <c r="B79" s="99" t="s">
        <v>119</v>
      </c>
      <c r="C79" s="62">
        <v>1</v>
      </c>
      <c r="D79" s="63">
        <v>28721.56</v>
      </c>
      <c r="E79" s="63">
        <v>28600</v>
      </c>
      <c r="F79" s="62">
        <v>4</v>
      </c>
      <c r="G79" s="63">
        <v>106838.79</v>
      </c>
      <c r="H79" s="63">
        <v>58729.77</v>
      </c>
      <c r="I79" s="87">
        <f t="shared" si="3"/>
        <v>5</v>
      </c>
      <c r="J79" s="89">
        <f t="shared" si="4"/>
        <v>135560.35</v>
      </c>
      <c r="K79" s="91">
        <f t="shared" si="5"/>
        <v>87329.76999999999</v>
      </c>
    </row>
    <row r="80" spans="1:11" x14ac:dyDescent="0.25">
      <c r="A80" s="61">
        <v>75</v>
      </c>
      <c r="B80" s="99" t="s">
        <v>120</v>
      </c>
      <c r="C80" s="62">
        <v>0</v>
      </c>
      <c r="D80" s="63">
        <v>0</v>
      </c>
      <c r="E80" s="63">
        <v>0</v>
      </c>
      <c r="F80" s="62">
        <v>0</v>
      </c>
      <c r="G80" s="63">
        <v>0</v>
      </c>
      <c r="H80" s="63">
        <v>0</v>
      </c>
      <c r="I80" s="87">
        <f t="shared" si="3"/>
        <v>0</v>
      </c>
      <c r="J80" s="89">
        <f t="shared" si="4"/>
        <v>0</v>
      </c>
      <c r="K80" s="91">
        <f t="shared" si="5"/>
        <v>0</v>
      </c>
    </row>
    <row r="81" spans="1:11" x14ac:dyDescent="0.25">
      <c r="A81" s="61">
        <v>76</v>
      </c>
      <c r="B81" s="99" t="s">
        <v>121</v>
      </c>
      <c r="C81" s="62">
        <v>5</v>
      </c>
      <c r="D81" s="63">
        <v>134783.43</v>
      </c>
      <c r="E81" s="63">
        <v>134783.43</v>
      </c>
      <c r="F81" s="62">
        <v>14</v>
      </c>
      <c r="G81" s="63">
        <v>304161.19</v>
      </c>
      <c r="H81" s="63">
        <v>155539.48000000001</v>
      </c>
      <c r="I81" s="87">
        <f t="shared" si="3"/>
        <v>19</v>
      </c>
      <c r="J81" s="89">
        <f t="shared" si="4"/>
        <v>438944.62</v>
      </c>
      <c r="K81" s="91">
        <f t="shared" si="5"/>
        <v>290322.91000000003</v>
      </c>
    </row>
    <row r="82" spans="1:11" x14ac:dyDescent="0.25">
      <c r="A82" s="61">
        <v>77</v>
      </c>
      <c r="B82" s="99" t="s">
        <v>122</v>
      </c>
      <c r="C82" s="62">
        <v>3</v>
      </c>
      <c r="D82" s="63">
        <v>86643.7</v>
      </c>
      <c r="E82" s="63">
        <v>85743.7</v>
      </c>
      <c r="F82" s="62">
        <v>5</v>
      </c>
      <c r="G82" s="63">
        <v>312453.32</v>
      </c>
      <c r="H82" s="63">
        <v>179415.02</v>
      </c>
      <c r="I82" s="87">
        <f t="shared" si="3"/>
        <v>8</v>
      </c>
      <c r="J82" s="89">
        <f t="shared" si="4"/>
        <v>399097.02</v>
      </c>
      <c r="K82" s="91">
        <f t="shared" si="5"/>
        <v>265158.71999999997</v>
      </c>
    </row>
    <row r="83" spans="1:11" ht="15.75" thickBot="1" x14ac:dyDescent="0.3">
      <c r="A83" s="61">
        <v>78</v>
      </c>
      <c r="B83" s="99" t="s">
        <v>123</v>
      </c>
      <c r="C83" s="62">
        <v>0</v>
      </c>
      <c r="D83" s="63"/>
      <c r="E83" s="63">
        <v>0</v>
      </c>
      <c r="F83" s="62">
        <v>1</v>
      </c>
      <c r="G83" s="63">
        <v>75484.5</v>
      </c>
      <c r="H83" s="63">
        <v>37742.25</v>
      </c>
      <c r="I83" s="87">
        <f t="shared" si="3"/>
        <v>1</v>
      </c>
      <c r="J83" s="89">
        <f t="shared" si="4"/>
        <v>75484.5</v>
      </c>
      <c r="K83" s="91">
        <f t="shared" si="5"/>
        <v>37742.25</v>
      </c>
    </row>
    <row r="84" spans="1:11" ht="16.5" thickTop="1" thickBot="1" x14ac:dyDescent="0.3">
      <c r="A84" s="67"/>
      <c r="B84" s="67" t="s">
        <v>125</v>
      </c>
      <c r="C84" s="64">
        <f t="shared" ref="C84:H84" si="6">SUM(C6:C83)</f>
        <v>235</v>
      </c>
      <c r="D84" s="65">
        <f t="shared" si="6"/>
        <v>6748882.3299999982</v>
      </c>
      <c r="E84" s="65">
        <f t="shared" si="6"/>
        <v>6622175.4000000004</v>
      </c>
      <c r="F84" s="64">
        <f t="shared" si="6"/>
        <v>284</v>
      </c>
      <c r="G84" s="65">
        <f t="shared" si="6"/>
        <v>13593981.019999996</v>
      </c>
      <c r="H84" s="65">
        <f t="shared" si="6"/>
        <v>7291092.8699999973</v>
      </c>
      <c r="I84" s="64">
        <f>C84+F84</f>
        <v>519</v>
      </c>
      <c r="J84" s="65">
        <f>D84+G84</f>
        <v>20342863.349999994</v>
      </c>
      <c r="K84" s="66">
        <f>E84+H84</f>
        <v>13913268.269999998</v>
      </c>
    </row>
    <row r="85" spans="1:11" s="13" customFormat="1" ht="15.75" thickTop="1" x14ac:dyDescent="0.25">
      <c r="A85" s="18" t="s">
        <v>10</v>
      </c>
      <c r="B85" s="18"/>
      <c r="C85" s="18"/>
      <c r="D85" s="18"/>
      <c r="E85" s="18"/>
      <c r="F85" s="18"/>
      <c r="G85" s="12"/>
      <c r="H85" s="12"/>
    </row>
    <row r="86" spans="1:11" x14ac:dyDescent="0.25">
      <c r="A86" s="98" t="s">
        <v>44</v>
      </c>
      <c r="B86" s="98"/>
      <c r="I86" s="92"/>
      <c r="J86" s="85"/>
      <c r="K86" s="85"/>
    </row>
  </sheetData>
  <mergeCells count="4">
    <mergeCell ref="C4:E4"/>
    <mergeCell ref="F4:H4"/>
    <mergeCell ref="I4:K4"/>
    <mergeCell ref="A4:B4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6"/>
  <sheetViews>
    <sheetView workbookViewId="0">
      <selection activeCell="P77" sqref="P77"/>
    </sheetView>
  </sheetViews>
  <sheetFormatPr baseColWidth="10" defaultColWidth="8.85546875" defaultRowHeight="15" x14ac:dyDescent="0.25"/>
  <cols>
    <col min="1" max="1" width="6.28515625" customWidth="1"/>
    <col min="2" max="2" width="25.140625" customWidth="1"/>
    <col min="3" max="3" width="7.5703125" customWidth="1"/>
    <col min="4" max="4" width="15.140625" customWidth="1"/>
    <col min="5" max="5" width="16.7109375" customWidth="1"/>
    <col min="6" max="6" width="7.28515625" customWidth="1"/>
    <col min="7" max="7" width="14.7109375" customWidth="1"/>
    <col min="8" max="8" width="16.5703125" customWidth="1"/>
    <col min="9" max="9" width="8" customWidth="1"/>
    <col min="10" max="10" width="16.140625" customWidth="1"/>
    <col min="11" max="11" width="14.5703125" customWidth="1"/>
  </cols>
  <sheetData>
    <row r="2" spans="1:11" ht="15.75" x14ac:dyDescent="0.25">
      <c r="A2" s="75" t="s">
        <v>35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4" spans="1:11" x14ac:dyDescent="0.25">
      <c r="A4" s="131" t="s">
        <v>28</v>
      </c>
      <c r="B4" s="131"/>
      <c r="C4" s="131" t="s">
        <v>0</v>
      </c>
      <c r="D4" s="131"/>
      <c r="E4" s="131"/>
      <c r="F4" s="131" t="s">
        <v>1</v>
      </c>
      <c r="G4" s="131"/>
      <c r="H4" s="131"/>
      <c r="I4" s="131" t="s">
        <v>2</v>
      </c>
      <c r="J4" s="131"/>
      <c r="K4" s="132"/>
    </row>
    <row r="5" spans="1:11" ht="15.75" thickBot="1" x14ac:dyDescent="0.3">
      <c r="A5" s="56" t="s">
        <v>124</v>
      </c>
      <c r="B5" s="56" t="s">
        <v>4</v>
      </c>
      <c r="C5" s="56" t="s">
        <v>3</v>
      </c>
      <c r="D5" s="56" t="s">
        <v>5</v>
      </c>
      <c r="E5" s="56" t="s">
        <v>6</v>
      </c>
      <c r="F5" s="56" t="s">
        <v>3</v>
      </c>
      <c r="G5" s="56" t="s">
        <v>5</v>
      </c>
      <c r="H5" s="56" t="s">
        <v>6</v>
      </c>
      <c r="I5" s="56" t="s">
        <v>3</v>
      </c>
      <c r="J5" s="56" t="s">
        <v>5</v>
      </c>
      <c r="K5" s="57" t="s">
        <v>6</v>
      </c>
    </row>
    <row r="6" spans="1:11" ht="15.75" thickTop="1" x14ac:dyDescent="0.25">
      <c r="A6" s="58">
        <v>1</v>
      </c>
      <c r="B6" s="99" t="s">
        <v>46</v>
      </c>
      <c r="C6" s="59">
        <v>0</v>
      </c>
      <c r="D6" s="60">
        <v>0</v>
      </c>
      <c r="E6" s="60">
        <v>0</v>
      </c>
      <c r="F6" s="59">
        <v>1</v>
      </c>
      <c r="G6" s="60">
        <v>17299.2</v>
      </c>
      <c r="H6" s="60">
        <v>10379.52</v>
      </c>
      <c r="I6" s="86">
        <f>C6+F6</f>
        <v>1</v>
      </c>
      <c r="J6" s="88">
        <f>D6+G6</f>
        <v>17299.2</v>
      </c>
      <c r="K6" s="90">
        <f>E6+H6</f>
        <v>10379.52</v>
      </c>
    </row>
    <row r="7" spans="1:11" x14ac:dyDescent="0.25">
      <c r="A7" s="61">
        <v>2</v>
      </c>
      <c r="B7" s="99" t="s">
        <v>47</v>
      </c>
      <c r="C7" s="62">
        <v>4</v>
      </c>
      <c r="D7" s="63">
        <v>111838</v>
      </c>
      <c r="E7" s="63">
        <v>111530</v>
      </c>
      <c r="F7" s="62">
        <v>0</v>
      </c>
      <c r="G7" s="63">
        <v>0</v>
      </c>
      <c r="H7" s="63">
        <v>0</v>
      </c>
      <c r="I7" s="87">
        <f t="shared" ref="I7:I70" si="0">C7+F7</f>
        <v>4</v>
      </c>
      <c r="J7" s="89">
        <f t="shared" ref="J7:J70" si="1">D7+G7</f>
        <v>111838</v>
      </c>
      <c r="K7" s="91">
        <f t="shared" ref="K7:K70" si="2">E7+H7</f>
        <v>111530</v>
      </c>
    </row>
    <row r="8" spans="1:11" x14ac:dyDescent="0.25">
      <c r="A8" s="61">
        <v>3</v>
      </c>
      <c r="B8" s="99" t="s">
        <v>48</v>
      </c>
      <c r="C8" s="62">
        <v>3</v>
      </c>
      <c r="D8" s="63">
        <v>88900</v>
      </c>
      <c r="E8" s="63">
        <v>85800</v>
      </c>
      <c r="F8" s="62">
        <v>0</v>
      </c>
      <c r="G8" s="63">
        <v>0</v>
      </c>
      <c r="H8" s="63">
        <v>0</v>
      </c>
      <c r="I8" s="87">
        <f t="shared" si="0"/>
        <v>3</v>
      </c>
      <c r="J8" s="89">
        <f t="shared" si="1"/>
        <v>88900</v>
      </c>
      <c r="K8" s="91">
        <f t="shared" si="2"/>
        <v>85800</v>
      </c>
    </row>
    <row r="9" spans="1:11" x14ac:dyDescent="0.25">
      <c r="A9" s="61">
        <v>4</v>
      </c>
      <c r="B9" s="99" t="s">
        <v>49</v>
      </c>
      <c r="C9" s="62">
        <v>0</v>
      </c>
      <c r="D9" s="63">
        <v>0</v>
      </c>
      <c r="E9" s="63">
        <v>0</v>
      </c>
      <c r="F9" s="62">
        <v>1</v>
      </c>
      <c r="G9" s="63">
        <v>54960</v>
      </c>
      <c r="H9" s="63">
        <v>27480</v>
      </c>
      <c r="I9" s="87">
        <f t="shared" si="0"/>
        <v>1</v>
      </c>
      <c r="J9" s="89">
        <f t="shared" si="1"/>
        <v>54960</v>
      </c>
      <c r="K9" s="91">
        <f t="shared" si="2"/>
        <v>27480</v>
      </c>
    </row>
    <row r="10" spans="1:11" x14ac:dyDescent="0.25">
      <c r="A10" s="61">
        <v>5</v>
      </c>
      <c r="B10" s="99" t="s">
        <v>50</v>
      </c>
      <c r="C10" s="62">
        <v>1</v>
      </c>
      <c r="D10" s="63">
        <v>27008.9</v>
      </c>
      <c r="E10" s="63">
        <v>27008.9</v>
      </c>
      <c r="F10" s="62">
        <v>0</v>
      </c>
      <c r="G10" s="63">
        <v>0</v>
      </c>
      <c r="H10" s="63">
        <v>0</v>
      </c>
      <c r="I10" s="87">
        <f t="shared" si="0"/>
        <v>1</v>
      </c>
      <c r="J10" s="89">
        <f t="shared" si="1"/>
        <v>27008.9</v>
      </c>
      <c r="K10" s="91">
        <f t="shared" si="2"/>
        <v>27008.9</v>
      </c>
    </row>
    <row r="11" spans="1:11" x14ac:dyDescent="0.25">
      <c r="A11" s="61">
        <v>6</v>
      </c>
      <c r="B11" s="99" t="s">
        <v>51</v>
      </c>
      <c r="C11" s="62">
        <v>0</v>
      </c>
      <c r="D11" s="63">
        <v>0</v>
      </c>
      <c r="E11" s="63">
        <v>0</v>
      </c>
      <c r="F11" s="62">
        <v>0</v>
      </c>
      <c r="G11" s="63">
        <v>0</v>
      </c>
      <c r="H11" s="63">
        <v>0</v>
      </c>
      <c r="I11" s="87">
        <f t="shared" si="0"/>
        <v>0</v>
      </c>
      <c r="J11" s="89">
        <f t="shared" si="1"/>
        <v>0</v>
      </c>
      <c r="K11" s="91">
        <f t="shared" si="2"/>
        <v>0</v>
      </c>
    </row>
    <row r="12" spans="1:11" x14ac:dyDescent="0.25">
      <c r="A12" s="61">
        <v>7</v>
      </c>
      <c r="B12" s="99" t="s">
        <v>52</v>
      </c>
      <c r="C12" s="62">
        <v>0</v>
      </c>
      <c r="D12" s="63">
        <v>0</v>
      </c>
      <c r="E12" s="63">
        <v>0</v>
      </c>
      <c r="F12" s="62">
        <v>0</v>
      </c>
      <c r="G12" s="63">
        <v>0</v>
      </c>
      <c r="H12" s="63">
        <v>0</v>
      </c>
      <c r="I12" s="87">
        <f t="shared" si="0"/>
        <v>0</v>
      </c>
      <c r="J12" s="89">
        <f t="shared" si="1"/>
        <v>0</v>
      </c>
      <c r="K12" s="91">
        <f t="shared" si="2"/>
        <v>0</v>
      </c>
    </row>
    <row r="13" spans="1:11" x14ac:dyDescent="0.25">
      <c r="A13" s="61">
        <v>8</v>
      </c>
      <c r="B13" s="99" t="s">
        <v>53</v>
      </c>
      <c r="C13" s="62">
        <v>5</v>
      </c>
      <c r="D13" s="63">
        <v>145516.85999999999</v>
      </c>
      <c r="E13" s="63">
        <v>142992.26</v>
      </c>
      <c r="F13" s="62">
        <v>3</v>
      </c>
      <c r="G13" s="63">
        <v>161152.72</v>
      </c>
      <c r="H13" s="63">
        <v>96691.63</v>
      </c>
      <c r="I13" s="87">
        <f t="shared" si="0"/>
        <v>8</v>
      </c>
      <c r="J13" s="89">
        <f t="shared" si="1"/>
        <v>306669.57999999996</v>
      </c>
      <c r="K13" s="91">
        <f t="shared" si="2"/>
        <v>239683.89</v>
      </c>
    </row>
    <row r="14" spans="1:11" x14ac:dyDescent="0.25">
      <c r="A14" s="61">
        <v>9</v>
      </c>
      <c r="B14" s="99" t="s">
        <v>54</v>
      </c>
      <c r="C14" s="62">
        <v>0</v>
      </c>
      <c r="D14" s="63">
        <v>0</v>
      </c>
      <c r="E14" s="63">
        <v>0</v>
      </c>
      <c r="F14" s="62">
        <v>0</v>
      </c>
      <c r="G14" s="63">
        <v>0</v>
      </c>
      <c r="H14" s="63">
        <v>0</v>
      </c>
      <c r="I14" s="87">
        <f t="shared" si="0"/>
        <v>0</v>
      </c>
      <c r="J14" s="89">
        <f t="shared" si="1"/>
        <v>0</v>
      </c>
      <c r="K14" s="91">
        <f t="shared" si="2"/>
        <v>0</v>
      </c>
    </row>
    <row r="15" spans="1:11" x14ac:dyDescent="0.25">
      <c r="A15" s="61">
        <v>10</v>
      </c>
      <c r="B15" s="99" t="s">
        <v>55</v>
      </c>
      <c r="C15" s="62">
        <v>0</v>
      </c>
      <c r="D15" s="63">
        <v>0</v>
      </c>
      <c r="E15" s="63">
        <v>0</v>
      </c>
      <c r="F15" s="62">
        <v>0</v>
      </c>
      <c r="G15" s="63">
        <v>0</v>
      </c>
      <c r="H15" s="63">
        <v>0</v>
      </c>
      <c r="I15" s="87">
        <f t="shared" si="0"/>
        <v>0</v>
      </c>
      <c r="J15" s="89">
        <f t="shared" si="1"/>
        <v>0</v>
      </c>
      <c r="K15" s="91">
        <f t="shared" si="2"/>
        <v>0</v>
      </c>
    </row>
    <row r="16" spans="1:11" x14ac:dyDescent="0.25">
      <c r="A16" s="61">
        <v>11</v>
      </c>
      <c r="B16" s="99" t="s">
        <v>56</v>
      </c>
      <c r="C16" s="62">
        <v>6</v>
      </c>
      <c r="D16" s="63">
        <v>179091.88</v>
      </c>
      <c r="E16" s="63">
        <v>176800</v>
      </c>
      <c r="F16" s="62">
        <v>6</v>
      </c>
      <c r="G16" s="63">
        <v>413018.01</v>
      </c>
      <c r="H16" s="63">
        <v>228674.28</v>
      </c>
      <c r="I16" s="87">
        <f t="shared" si="0"/>
        <v>12</v>
      </c>
      <c r="J16" s="89">
        <f t="shared" si="1"/>
        <v>592109.89</v>
      </c>
      <c r="K16" s="91">
        <f t="shared" si="2"/>
        <v>405474.28</v>
      </c>
    </row>
    <row r="17" spans="1:11" x14ac:dyDescent="0.25">
      <c r="A17" s="61">
        <v>12</v>
      </c>
      <c r="B17" s="99" t="s">
        <v>57</v>
      </c>
      <c r="C17" s="62">
        <v>8</v>
      </c>
      <c r="D17" s="63">
        <v>231635.82</v>
      </c>
      <c r="E17" s="63">
        <v>228800</v>
      </c>
      <c r="F17" s="62">
        <v>5</v>
      </c>
      <c r="G17" s="63">
        <v>101098.46</v>
      </c>
      <c r="H17" s="63">
        <v>55535.11</v>
      </c>
      <c r="I17" s="87">
        <f t="shared" si="0"/>
        <v>13</v>
      </c>
      <c r="J17" s="89">
        <f t="shared" si="1"/>
        <v>332734.28000000003</v>
      </c>
      <c r="K17" s="91">
        <f t="shared" si="2"/>
        <v>284335.11</v>
      </c>
    </row>
    <row r="18" spans="1:11" x14ac:dyDescent="0.25">
      <c r="A18" s="61">
        <v>13</v>
      </c>
      <c r="B18" s="99" t="s">
        <v>58</v>
      </c>
      <c r="C18" s="62">
        <v>0</v>
      </c>
      <c r="D18" s="63">
        <v>0</v>
      </c>
      <c r="E18" s="63">
        <v>0</v>
      </c>
      <c r="F18" s="62">
        <v>0</v>
      </c>
      <c r="G18" s="63">
        <v>0</v>
      </c>
      <c r="H18" s="63">
        <v>0</v>
      </c>
      <c r="I18" s="87">
        <f t="shared" si="0"/>
        <v>0</v>
      </c>
      <c r="J18" s="89">
        <f t="shared" si="1"/>
        <v>0</v>
      </c>
      <c r="K18" s="91">
        <f t="shared" si="2"/>
        <v>0</v>
      </c>
    </row>
    <row r="19" spans="1:11" x14ac:dyDescent="0.25">
      <c r="A19" s="61">
        <v>14</v>
      </c>
      <c r="B19" s="99" t="s">
        <v>59</v>
      </c>
      <c r="C19" s="62">
        <v>2</v>
      </c>
      <c r="D19" s="63">
        <v>52000</v>
      </c>
      <c r="E19" s="63">
        <v>52000</v>
      </c>
      <c r="F19" s="62">
        <v>1</v>
      </c>
      <c r="G19" s="63">
        <v>12492</v>
      </c>
      <c r="H19" s="63">
        <v>4996.8</v>
      </c>
      <c r="I19" s="87">
        <f t="shared" si="0"/>
        <v>3</v>
      </c>
      <c r="J19" s="89">
        <f t="shared" si="1"/>
        <v>64492</v>
      </c>
      <c r="K19" s="91">
        <f t="shared" si="2"/>
        <v>56996.800000000003</v>
      </c>
    </row>
    <row r="20" spans="1:11" x14ac:dyDescent="0.25">
      <c r="A20" s="61">
        <v>15</v>
      </c>
      <c r="B20" s="99" t="s">
        <v>60</v>
      </c>
      <c r="C20" s="62">
        <v>4</v>
      </c>
      <c r="D20" s="63">
        <v>114554</v>
      </c>
      <c r="E20" s="63">
        <v>114400</v>
      </c>
      <c r="F20" s="62">
        <v>1</v>
      </c>
      <c r="G20" s="63">
        <v>12141.15</v>
      </c>
      <c r="H20" s="63">
        <v>7284.7</v>
      </c>
      <c r="I20" s="87">
        <f t="shared" si="0"/>
        <v>5</v>
      </c>
      <c r="J20" s="89">
        <f t="shared" si="1"/>
        <v>126695.15</v>
      </c>
      <c r="K20" s="91">
        <f t="shared" si="2"/>
        <v>121684.7</v>
      </c>
    </row>
    <row r="21" spans="1:11" x14ac:dyDescent="0.25">
      <c r="A21" s="61">
        <v>16</v>
      </c>
      <c r="B21" s="99" t="s">
        <v>61</v>
      </c>
      <c r="C21" s="62">
        <v>0</v>
      </c>
      <c r="D21" s="63">
        <v>0</v>
      </c>
      <c r="E21" s="63">
        <v>0</v>
      </c>
      <c r="F21" s="62">
        <v>0</v>
      </c>
      <c r="G21" s="63">
        <v>0</v>
      </c>
      <c r="H21" s="63">
        <v>0</v>
      </c>
      <c r="I21" s="87">
        <f t="shared" si="0"/>
        <v>0</v>
      </c>
      <c r="J21" s="89">
        <f t="shared" si="1"/>
        <v>0</v>
      </c>
      <c r="K21" s="91">
        <f t="shared" si="2"/>
        <v>0</v>
      </c>
    </row>
    <row r="22" spans="1:11" x14ac:dyDescent="0.25">
      <c r="A22" s="61">
        <v>17</v>
      </c>
      <c r="B22" s="99" t="s">
        <v>62</v>
      </c>
      <c r="C22" s="62">
        <v>4</v>
      </c>
      <c r="D22" s="63">
        <v>118560</v>
      </c>
      <c r="E22" s="63">
        <v>117000</v>
      </c>
      <c r="F22" s="62">
        <v>2</v>
      </c>
      <c r="G22" s="63">
        <v>153359.09</v>
      </c>
      <c r="H22" s="63">
        <v>86761.46</v>
      </c>
      <c r="I22" s="87">
        <f t="shared" si="0"/>
        <v>6</v>
      </c>
      <c r="J22" s="89">
        <f t="shared" si="1"/>
        <v>271919.08999999997</v>
      </c>
      <c r="K22" s="91">
        <f t="shared" si="2"/>
        <v>203761.46000000002</v>
      </c>
    </row>
    <row r="23" spans="1:11" x14ac:dyDescent="0.25">
      <c r="A23" s="61">
        <v>18</v>
      </c>
      <c r="B23" s="99" t="s">
        <v>63</v>
      </c>
      <c r="C23" s="62">
        <v>1</v>
      </c>
      <c r="D23" s="63">
        <v>28597</v>
      </c>
      <c r="E23" s="63">
        <v>28597</v>
      </c>
      <c r="F23" s="62">
        <v>3</v>
      </c>
      <c r="G23" s="63">
        <v>255786.58</v>
      </c>
      <c r="H23" s="63">
        <v>132273.96</v>
      </c>
      <c r="I23" s="87">
        <f t="shared" si="0"/>
        <v>4</v>
      </c>
      <c r="J23" s="89">
        <f t="shared" si="1"/>
        <v>284383.57999999996</v>
      </c>
      <c r="K23" s="91">
        <f t="shared" si="2"/>
        <v>160870.96</v>
      </c>
    </row>
    <row r="24" spans="1:11" x14ac:dyDescent="0.25">
      <c r="A24" s="61">
        <v>19</v>
      </c>
      <c r="B24" s="99" t="s">
        <v>64</v>
      </c>
      <c r="C24" s="62">
        <v>0</v>
      </c>
      <c r="D24" s="63">
        <v>0</v>
      </c>
      <c r="E24" s="63">
        <v>0</v>
      </c>
      <c r="F24" s="62">
        <v>0</v>
      </c>
      <c r="G24" s="63">
        <v>0</v>
      </c>
      <c r="H24" s="63">
        <v>0</v>
      </c>
      <c r="I24" s="87">
        <f t="shared" si="0"/>
        <v>0</v>
      </c>
      <c r="J24" s="89">
        <f t="shared" si="1"/>
        <v>0</v>
      </c>
      <c r="K24" s="91">
        <f t="shared" si="2"/>
        <v>0</v>
      </c>
    </row>
    <row r="25" spans="1:11" x14ac:dyDescent="0.25">
      <c r="A25" s="61">
        <v>20</v>
      </c>
      <c r="B25" s="99" t="s">
        <v>65</v>
      </c>
      <c r="C25" s="62">
        <v>0</v>
      </c>
      <c r="D25" s="63">
        <v>0</v>
      </c>
      <c r="E25" s="63">
        <v>0</v>
      </c>
      <c r="F25" s="62">
        <v>0</v>
      </c>
      <c r="G25" s="63">
        <v>0</v>
      </c>
      <c r="H25" s="63">
        <v>0</v>
      </c>
      <c r="I25" s="87">
        <f t="shared" si="0"/>
        <v>0</v>
      </c>
      <c r="J25" s="89">
        <f t="shared" si="1"/>
        <v>0</v>
      </c>
      <c r="K25" s="91">
        <f t="shared" si="2"/>
        <v>0</v>
      </c>
    </row>
    <row r="26" spans="1:11" x14ac:dyDescent="0.25">
      <c r="A26" s="61">
        <v>21</v>
      </c>
      <c r="B26" s="99" t="s">
        <v>66</v>
      </c>
      <c r="C26" s="62">
        <v>0</v>
      </c>
      <c r="D26" s="63">
        <v>0</v>
      </c>
      <c r="E26" s="63">
        <v>0</v>
      </c>
      <c r="F26" s="62">
        <v>0</v>
      </c>
      <c r="G26" s="63">
        <v>0</v>
      </c>
      <c r="H26" s="63">
        <v>0</v>
      </c>
      <c r="I26" s="87">
        <f t="shared" si="0"/>
        <v>0</v>
      </c>
      <c r="J26" s="89">
        <f t="shared" si="1"/>
        <v>0</v>
      </c>
      <c r="K26" s="91">
        <f t="shared" si="2"/>
        <v>0</v>
      </c>
    </row>
    <row r="27" spans="1:11" x14ac:dyDescent="0.25">
      <c r="A27" s="61">
        <v>22</v>
      </c>
      <c r="B27" s="99" t="s">
        <v>67</v>
      </c>
      <c r="C27" s="62">
        <v>0</v>
      </c>
      <c r="D27" s="63">
        <v>0</v>
      </c>
      <c r="E27" s="63">
        <v>0</v>
      </c>
      <c r="F27" s="62">
        <v>0</v>
      </c>
      <c r="G27" s="63">
        <v>0</v>
      </c>
      <c r="H27" s="63">
        <v>0</v>
      </c>
      <c r="I27" s="87">
        <f t="shared" si="0"/>
        <v>0</v>
      </c>
      <c r="J27" s="89">
        <f t="shared" si="1"/>
        <v>0</v>
      </c>
      <c r="K27" s="91">
        <f t="shared" si="2"/>
        <v>0</v>
      </c>
    </row>
    <row r="28" spans="1:11" x14ac:dyDescent="0.25">
      <c r="A28" s="61">
        <v>23</v>
      </c>
      <c r="B28" s="99" t="s">
        <v>68</v>
      </c>
      <c r="C28" s="62">
        <v>0</v>
      </c>
      <c r="D28" s="63">
        <v>0</v>
      </c>
      <c r="E28" s="63">
        <v>0</v>
      </c>
      <c r="F28" s="62">
        <v>2</v>
      </c>
      <c r="G28" s="63">
        <v>42171.01</v>
      </c>
      <c r="H28" s="63">
        <v>21085.51</v>
      </c>
      <c r="I28" s="87">
        <f t="shared" si="0"/>
        <v>2</v>
      </c>
      <c r="J28" s="89">
        <f t="shared" si="1"/>
        <v>42171.01</v>
      </c>
      <c r="K28" s="91">
        <f t="shared" si="2"/>
        <v>21085.51</v>
      </c>
    </row>
    <row r="29" spans="1:11" x14ac:dyDescent="0.25">
      <c r="A29" s="61">
        <v>24</v>
      </c>
      <c r="B29" s="99" t="s">
        <v>69</v>
      </c>
      <c r="C29" s="62">
        <v>2</v>
      </c>
      <c r="D29" s="63">
        <v>52000</v>
      </c>
      <c r="E29" s="63">
        <v>52000</v>
      </c>
      <c r="F29" s="62">
        <v>0</v>
      </c>
      <c r="G29" s="63">
        <v>0</v>
      </c>
      <c r="H29" s="63">
        <v>0</v>
      </c>
      <c r="I29" s="87">
        <f t="shared" si="0"/>
        <v>2</v>
      </c>
      <c r="J29" s="89">
        <f t="shared" si="1"/>
        <v>52000</v>
      </c>
      <c r="K29" s="91">
        <f t="shared" si="2"/>
        <v>52000</v>
      </c>
    </row>
    <row r="30" spans="1:11" x14ac:dyDescent="0.25">
      <c r="A30" s="61">
        <v>25</v>
      </c>
      <c r="B30" s="99" t="s">
        <v>70</v>
      </c>
      <c r="C30" s="62">
        <v>2</v>
      </c>
      <c r="D30" s="63">
        <v>57100</v>
      </c>
      <c r="E30" s="63">
        <v>57100</v>
      </c>
      <c r="F30" s="62">
        <v>1</v>
      </c>
      <c r="G30" s="63">
        <v>36700</v>
      </c>
      <c r="H30" s="63">
        <v>18350</v>
      </c>
      <c r="I30" s="87">
        <f t="shared" si="0"/>
        <v>3</v>
      </c>
      <c r="J30" s="89">
        <f t="shared" si="1"/>
        <v>93800</v>
      </c>
      <c r="K30" s="91">
        <f t="shared" si="2"/>
        <v>75450</v>
      </c>
    </row>
    <row r="31" spans="1:11" x14ac:dyDescent="0.25">
      <c r="A31" s="61">
        <v>26</v>
      </c>
      <c r="B31" s="99" t="s">
        <v>71</v>
      </c>
      <c r="C31" s="62">
        <v>8</v>
      </c>
      <c r="D31" s="63">
        <v>231065</v>
      </c>
      <c r="E31" s="63">
        <v>228800</v>
      </c>
      <c r="F31" s="62">
        <v>3</v>
      </c>
      <c r="G31" s="63">
        <v>89224.97</v>
      </c>
      <c r="H31" s="63">
        <v>53534.99</v>
      </c>
      <c r="I31" s="87">
        <f t="shared" si="0"/>
        <v>11</v>
      </c>
      <c r="J31" s="89">
        <f t="shared" si="1"/>
        <v>320289.96999999997</v>
      </c>
      <c r="K31" s="91">
        <f t="shared" si="2"/>
        <v>282334.99</v>
      </c>
    </row>
    <row r="32" spans="1:11" x14ac:dyDescent="0.25">
      <c r="A32" s="61">
        <v>27</v>
      </c>
      <c r="B32" s="99" t="s">
        <v>72</v>
      </c>
      <c r="C32" s="62">
        <v>2</v>
      </c>
      <c r="D32" s="63">
        <v>57200</v>
      </c>
      <c r="E32" s="63">
        <v>57200</v>
      </c>
      <c r="F32" s="62">
        <v>3</v>
      </c>
      <c r="G32" s="63">
        <v>125527.89</v>
      </c>
      <c r="H32" s="63">
        <v>69946.039999999994</v>
      </c>
      <c r="I32" s="87">
        <f t="shared" si="0"/>
        <v>5</v>
      </c>
      <c r="J32" s="89">
        <f t="shared" si="1"/>
        <v>182727.89</v>
      </c>
      <c r="K32" s="91">
        <f t="shared" si="2"/>
        <v>127146.04</v>
      </c>
    </row>
    <row r="33" spans="1:11" x14ac:dyDescent="0.25">
      <c r="A33" s="61">
        <v>28</v>
      </c>
      <c r="B33" s="99" t="s">
        <v>73</v>
      </c>
      <c r="C33" s="62">
        <v>1</v>
      </c>
      <c r="D33" s="63">
        <v>28537.84</v>
      </c>
      <c r="E33" s="63">
        <v>28537.84</v>
      </c>
      <c r="F33" s="62">
        <v>0</v>
      </c>
      <c r="G33" s="63">
        <v>0</v>
      </c>
      <c r="H33" s="63">
        <v>0</v>
      </c>
      <c r="I33" s="87">
        <f t="shared" si="0"/>
        <v>1</v>
      </c>
      <c r="J33" s="89">
        <f t="shared" si="1"/>
        <v>28537.84</v>
      </c>
      <c r="K33" s="91">
        <f t="shared" si="2"/>
        <v>28537.84</v>
      </c>
    </row>
    <row r="34" spans="1:11" x14ac:dyDescent="0.25">
      <c r="A34" s="61">
        <v>29</v>
      </c>
      <c r="B34" s="99" t="s">
        <v>74</v>
      </c>
      <c r="C34" s="62">
        <v>1</v>
      </c>
      <c r="D34" s="63">
        <v>29734</v>
      </c>
      <c r="E34" s="63">
        <v>28600</v>
      </c>
      <c r="F34" s="62">
        <v>1</v>
      </c>
      <c r="G34" s="63">
        <v>15287.3</v>
      </c>
      <c r="H34" s="63">
        <v>9172.3799999999992</v>
      </c>
      <c r="I34" s="87">
        <f t="shared" si="0"/>
        <v>2</v>
      </c>
      <c r="J34" s="89">
        <f t="shared" si="1"/>
        <v>45021.3</v>
      </c>
      <c r="K34" s="91">
        <f t="shared" si="2"/>
        <v>37772.379999999997</v>
      </c>
    </row>
    <row r="35" spans="1:11" x14ac:dyDescent="0.25">
      <c r="A35" s="61">
        <v>30</v>
      </c>
      <c r="B35" s="99" t="s">
        <v>75</v>
      </c>
      <c r="C35" s="62">
        <v>0</v>
      </c>
      <c r="D35" s="63">
        <v>0</v>
      </c>
      <c r="E35" s="63">
        <v>0</v>
      </c>
      <c r="F35" s="62">
        <v>0</v>
      </c>
      <c r="G35" s="63">
        <v>0</v>
      </c>
      <c r="H35" s="63">
        <v>0</v>
      </c>
      <c r="I35" s="87">
        <f t="shared" si="0"/>
        <v>0</v>
      </c>
      <c r="J35" s="89">
        <f t="shared" si="1"/>
        <v>0</v>
      </c>
      <c r="K35" s="91">
        <f t="shared" si="2"/>
        <v>0</v>
      </c>
    </row>
    <row r="36" spans="1:11" x14ac:dyDescent="0.25">
      <c r="A36" s="61">
        <v>31</v>
      </c>
      <c r="B36" s="99" t="s">
        <v>76</v>
      </c>
      <c r="C36" s="62">
        <v>0</v>
      </c>
      <c r="D36" s="63">
        <v>0</v>
      </c>
      <c r="E36" s="63">
        <v>0</v>
      </c>
      <c r="F36" s="62">
        <v>0</v>
      </c>
      <c r="G36" s="63">
        <v>0</v>
      </c>
      <c r="H36" s="63">
        <v>0</v>
      </c>
      <c r="I36" s="87">
        <f t="shared" si="0"/>
        <v>0</v>
      </c>
      <c r="J36" s="89">
        <f t="shared" si="1"/>
        <v>0</v>
      </c>
      <c r="K36" s="91">
        <f t="shared" si="2"/>
        <v>0</v>
      </c>
    </row>
    <row r="37" spans="1:11" x14ac:dyDescent="0.25">
      <c r="A37" s="61">
        <v>32</v>
      </c>
      <c r="B37" s="99" t="s">
        <v>77</v>
      </c>
      <c r="C37" s="62">
        <v>8</v>
      </c>
      <c r="D37" s="63">
        <v>232939.16</v>
      </c>
      <c r="E37" s="63">
        <v>228800</v>
      </c>
      <c r="F37" s="62">
        <v>1</v>
      </c>
      <c r="G37" s="63">
        <v>65548.289999999994</v>
      </c>
      <c r="H37" s="63">
        <v>32774.15</v>
      </c>
      <c r="I37" s="87">
        <f t="shared" si="0"/>
        <v>9</v>
      </c>
      <c r="J37" s="89">
        <f t="shared" si="1"/>
        <v>298487.45</v>
      </c>
      <c r="K37" s="91">
        <f t="shared" si="2"/>
        <v>261574.15</v>
      </c>
    </row>
    <row r="38" spans="1:11" x14ac:dyDescent="0.25">
      <c r="A38" s="61">
        <v>33</v>
      </c>
      <c r="B38" s="99" t="s">
        <v>78</v>
      </c>
      <c r="C38" s="62">
        <v>4</v>
      </c>
      <c r="D38" s="63">
        <v>116782.64</v>
      </c>
      <c r="E38" s="63">
        <v>114202.94</v>
      </c>
      <c r="F38" s="62">
        <v>0</v>
      </c>
      <c r="G38" s="63">
        <v>0</v>
      </c>
      <c r="H38" s="63">
        <v>0</v>
      </c>
      <c r="I38" s="87">
        <f t="shared" si="0"/>
        <v>4</v>
      </c>
      <c r="J38" s="89">
        <f t="shared" si="1"/>
        <v>116782.64</v>
      </c>
      <c r="K38" s="91">
        <f t="shared" si="2"/>
        <v>114202.94</v>
      </c>
    </row>
    <row r="39" spans="1:11" x14ac:dyDescent="0.25">
      <c r="A39" s="61">
        <v>34</v>
      </c>
      <c r="B39" s="99" t="s">
        <v>79</v>
      </c>
      <c r="C39" s="62">
        <v>6</v>
      </c>
      <c r="D39" s="63">
        <v>175417.5</v>
      </c>
      <c r="E39" s="63">
        <v>171600</v>
      </c>
      <c r="F39" s="62">
        <v>7</v>
      </c>
      <c r="G39" s="63">
        <v>374228.23</v>
      </c>
      <c r="H39" s="63">
        <v>217516.09</v>
      </c>
      <c r="I39" s="87">
        <f t="shared" si="0"/>
        <v>13</v>
      </c>
      <c r="J39" s="89">
        <f t="shared" si="1"/>
        <v>549645.73</v>
      </c>
      <c r="K39" s="91">
        <f t="shared" si="2"/>
        <v>389116.08999999997</v>
      </c>
    </row>
    <row r="40" spans="1:11" x14ac:dyDescent="0.25">
      <c r="A40" s="61">
        <v>35</v>
      </c>
      <c r="B40" s="99" t="s">
        <v>80</v>
      </c>
      <c r="C40" s="62">
        <v>2</v>
      </c>
      <c r="D40" s="63">
        <v>52685</v>
      </c>
      <c r="E40" s="63">
        <v>52000</v>
      </c>
      <c r="F40" s="62">
        <v>1</v>
      </c>
      <c r="G40" s="63">
        <v>97704</v>
      </c>
      <c r="H40" s="63">
        <v>48852</v>
      </c>
      <c r="I40" s="87">
        <f t="shared" si="0"/>
        <v>3</v>
      </c>
      <c r="J40" s="89">
        <f t="shared" si="1"/>
        <v>150389</v>
      </c>
      <c r="K40" s="91">
        <f t="shared" si="2"/>
        <v>100852</v>
      </c>
    </row>
    <row r="41" spans="1:11" x14ac:dyDescent="0.25">
      <c r="A41" s="61">
        <v>36</v>
      </c>
      <c r="B41" s="99" t="s">
        <v>81</v>
      </c>
      <c r="C41" s="62">
        <v>9</v>
      </c>
      <c r="D41" s="63">
        <v>258808.61</v>
      </c>
      <c r="E41" s="63">
        <v>257621.41</v>
      </c>
      <c r="F41" s="62">
        <v>5</v>
      </c>
      <c r="G41" s="63">
        <v>564428.80000000005</v>
      </c>
      <c r="H41" s="63">
        <v>317507.28000000003</v>
      </c>
      <c r="I41" s="87">
        <f t="shared" si="0"/>
        <v>14</v>
      </c>
      <c r="J41" s="89">
        <f t="shared" si="1"/>
        <v>823237.41</v>
      </c>
      <c r="K41" s="91">
        <f t="shared" si="2"/>
        <v>575128.69000000006</v>
      </c>
    </row>
    <row r="42" spans="1:11" x14ac:dyDescent="0.25">
      <c r="A42" s="61">
        <v>37</v>
      </c>
      <c r="B42" s="99" t="s">
        <v>82</v>
      </c>
      <c r="C42" s="62">
        <v>1</v>
      </c>
      <c r="D42" s="63">
        <v>28620</v>
      </c>
      <c r="E42" s="63">
        <v>28600</v>
      </c>
      <c r="F42" s="62">
        <v>0</v>
      </c>
      <c r="G42" s="63">
        <v>0</v>
      </c>
      <c r="H42" s="63">
        <v>0</v>
      </c>
      <c r="I42" s="87">
        <f t="shared" si="0"/>
        <v>1</v>
      </c>
      <c r="J42" s="89">
        <f t="shared" si="1"/>
        <v>28620</v>
      </c>
      <c r="K42" s="91">
        <f t="shared" si="2"/>
        <v>28600</v>
      </c>
    </row>
    <row r="43" spans="1:11" x14ac:dyDescent="0.25">
      <c r="A43" s="61">
        <v>38</v>
      </c>
      <c r="B43" s="99" t="s">
        <v>83</v>
      </c>
      <c r="C43" s="62">
        <v>0</v>
      </c>
      <c r="D43" s="63">
        <v>0</v>
      </c>
      <c r="E43" s="63">
        <v>0</v>
      </c>
      <c r="F43" s="62">
        <v>0</v>
      </c>
      <c r="G43" s="63">
        <v>0</v>
      </c>
      <c r="H43" s="63">
        <v>0</v>
      </c>
      <c r="I43" s="87">
        <f t="shared" si="0"/>
        <v>0</v>
      </c>
      <c r="J43" s="89">
        <f t="shared" si="1"/>
        <v>0</v>
      </c>
      <c r="K43" s="91">
        <f t="shared" si="2"/>
        <v>0</v>
      </c>
    </row>
    <row r="44" spans="1:11" x14ac:dyDescent="0.25">
      <c r="A44" s="61">
        <v>39</v>
      </c>
      <c r="B44" s="99" t="s">
        <v>84</v>
      </c>
      <c r="C44" s="62">
        <v>0</v>
      </c>
      <c r="D44" s="63">
        <v>0</v>
      </c>
      <c r="E44" s="63">
        <v>0</v>
      </c>
      <c r="F44" s="62">
        <v>0</v>
      </c>
      <c r="G44" s="63">
        <v>0</v>
      </c>
      <c r="H44" s="63">
        <v>0</v>
      </c>
      <c r="I44" s="87">
        <f t="shared" si="0"/>
        <v>0</v>
      </c>
      <c r="J44" s="89">
        <f t="shared" si="1"/>
        <v>0</v>
      </c>
      <c r="K44" s="91">
        <f t="shared" si="2"/>
        <v>0</v>
      </c>
    </row>
    <row r="45" spans="1:11" x14ac:dyDescent="0.25">
      <c r="A45" s="61">
        <v>40</v>
      </c>
      <c r="B45" s="99" t="s">
        <v>85</v>
      </c>
      <c r="C45" s="62">
        <v>0</v>
      </c>
      <c r="D45" s="63">
        <v>0</v>
      </c>
      <c r="E45" s="63">
        <v>0</v>
      </c>
      <c r="F45" s="62">
        <v>0</v>
      </c>
      <c r="G45" s="63">
        <v>0</v>
      </c>
      <c r="H45" s="63">
        <v>0</v>
      </c>
      <c r="I45" s="87">
        <f t="shared" si="0"/>
        <v>0</v>
      </c>
      <c r="J45" s="89">
        <f t="shared" si="1"/>
        <v>0</v>
      </c>
      <c r="K45" s="91">
        <f t="shared" si="2"/>
        <v>0</v>
      </c>
    </row>
    <row r="46" spans="1:11" x14ac:dyDescent="0.25">
      <c r="A46" s="61">
        <v>41</v>
      </c>
      <c r="B46" s="99" t="s">
        <v>86</v>
      </c>
      <c r="C46" s="62">
        <v>4</v>
      </c>
      <c r="D46" s="63">
        <v>114517.04</v>
      </c>
      <c r="E46" s="63">
        <v>114400</v>
      </c>
      <c r="F46" s="62">
        <v>4</v>
      </c>
      <c r="G46" s="63">
        <v>529551.12</v>
      </c>
      <c r="H46" s="63">
        <v>288049.19</v>
      </c>
      <c r="I46" s="87">
        <f t="shared" si="0"/>
        <v>8</v>
      </c>
      <c r="J46" s="89">
        <f t="shared" si="1"/>
        <v>644068.16</v>
      </c>
      <c r="K46" s="91">
        <f t="shared" si="2"/>
        <v>402449.19</v>
      </c>
    </row>
    <row r="47" spans="1:11" x14ac:dyDescent="0.25">
      <c r="A47" s="61">
        <v>42</v>
      </c>
      <c r="B47" s="99" t="s">
        <v>87</v>
      </c>
      <c r="C47" s="62">
        <v>1</v>
      </c>
      <c r="D47" s="63">
        <v>26140</v>
      </c>
      <c r="E47" s="63">
        <v>26000</v>
      </c>
      <c r="F47" s="62">
        <v>1</v>
      </c>
      <c r="G47" s="63">
        <v>12918.75</v>
      </c>
      <c r="H47" s="63">
        <v>6459.38</v>
      </c>
      <c r="I47" s="87">
        <f t="shared" si="0"/>
        <v>2</v>
      </c>
      <c r="J47" s="89">
        <f t="shared" si="1"/>
        <v>39058.75</v>
      </c>
      <c r="K47" s="91">
        <f t="shared" si="2"/>
        <v>32459.38</v>
      </c>
    </row>
    <row r="48" spans="1:11" x14ac:dyDescent="0.25">
      <c r="A48" s="61">
        <v>43</v>
      </c>
      <c r="B48" s="99" t="s">
        <v>88</v>
      </c>
      <c r="C48" s="62">
        <v>1</v>
      </c>
      <c r="D48" s="63">
        <v>30000</v>
      </c>
      <c r="E48" s="63">
        <v>28600</v>
      </c>
      <c r="F48" s="62">
        <v>2</v>
      </c>
      <c r="G48" s="63">
        <v>91862.399999999994</v>
      </c>
      <c r="H48" s="63">
        <v>55117.440000000002</v>
      </c>
      <c r="I48" s="87">
        <f t="shared" si="0"/>
        <v>3</v>
      </c>
      <c r="J48" s="89">
        <f t="shared" si="1"/>
        <v>121862.39999999999</v>
      </c>
      <c r="K48" s="91">
        <f t="shared" si="2"/>
        <v>83717.440000000002</v>
      </c>
    </row>
    <row r="49" spans="1:11" x14ac:dyDescent="0.25">
      <c r="A49" s="61">
        <v>44</v>
      </c>
      <c r="B49" s="99" t="s">
        <v>89</v>
      </c>
      <c r="C49" s="62">
        <v>3</v>
      </c>
      <c r="D49" s="63">
        <v>86349.15</v>
      </c>
      <c r="E49" s="63">
        <v>85800</v>
      </c>
      <c r="F49" s="62">
        <v>3</v>
      </c>
      <c r="G49" s="63">
        <v>120941.32</v>
      </c>
      <c r="H49" s="63">
        <v>70934.789999999994</v>
      </c>
      <c r="I49" s="87">
        <f t="shared" si="0"/>
        <v>6</v>
      </c>
      <c r="J49" s="89">
        <f t="shared" si="1"/>
        <v>207290.47</v>
      </c>
      <c r="K49" s="91">
        <f t="shared" si="2"/>
        <v>156734.78999999998</v>
      </c>
    </row>
    <row r="50" spans="1:11" x14ac:dyDescent="0.25">
      <c r="A50" s="61">
        <v>45</v>
      </c>
      <c r="B50" s="99" t="s">
        <v>90</v>
      </c>
      <c r="C50" s="62">
        <v>1</v>
      </c>
      <c r="D50" s="63">
        <v>28600</v>
      </c>
      <c r="E50" s="63">
        <v>28600</v>
      </c>
      <c r="F50" s="62">
        <v>1</v>
      </c>
      <c r="G50" s="63">
        <v>60000</v>
      </c>
      <c r="H50" s="63">
        <v>30000</v>
      </c>
      <c r="I50" s="87">
        <f t="shared" si="0"/>
        <v>2</v>
      </c>
      <c r="J50" s="89">
        <f t="shared" si="1"/>
        <v>88600</v>
      </c>
      <c r="K50" s="91">
        <f t="shared" si="2"/>
        <v>58600</v>
      </c>
    </row>
    <row r="51" spans="1:11" x14ac:dyDescent="0.25">
      <c r="A51" s="61">
        <v>46</v>
      </c>
      <c r="B51" s="99" t="s">
        <v>91</v>
      </c>
      <c r="C51" s="62">
        <v>3</v>
      </c>
      <c r="D51" s="63">
        <v>88980.800000000003</v>
      </c>
      <c r="E51" s="63">
        <v>85800</v>
      </c>
      <c r="F51" s="62">
        <v>2</v>
      </c>
      <c r="G51" s="63">
        <v>58596</v>
      </c>
      <c r="H51" s="63">
        <v>35157.599999999999</v>
      </c>
      <c r="I51" s="87">
        <f t="shared" si="0"/>
        <v>5</v>
      </c>
      <c r="J51" s="89">
        <f t="shared" si="1"/>
        <v>147576.79999999999</v>
      </c>
      <c r="K51" s="91">
        <f t="shared" si="2"/>
        <v>120957.6</v>
      </c>
    </row>
    <row r="52" spans="1:11" x14ac:dyDescent="0.25">
      <c r="A52" s="61">
        <v>47</v>
      </c>
      <c r="B52" s="99" t="s">
        <v>92</v>
      </c>
      <c r="C52" s="62">
        <v>0</v>
      </c>
      <c r="D52" s="63">
        <v>0</v>
      </c>
      <c r="E52" s="63">
        <v>0</v>
      </c>
      <c r="F52" s="62">
        <v>0</v>
      </c>
      <c r="G52" s="63">
        <v>0</v>
      </c>
      <c r="H52" s="63">
        <v>0</v>
      </c>
      <c r="I52" s="87">
        <f t="shared" si="0"/>
        <v>0</v>
      </c>
      <c r="J52" s="89">
        <f t="shared" si="1"/>
        <v>0</v>
      </c>
      <c r="K52" s="91">
        <f t="shared" si="2"/>
        <v>0</v>
      </c>
    </row>
    <row r="53" spans="1:11" x14ac:dyDescent="0.25">
      <c r="A53" s="61">
        <v>48</v>
      </c>
      <c r="B53" s="99" t="s">
        <v>93</v>
      </c>
      <c r="C53" s="62">
        <v>0</v>
      </c>
      <c r="D53" s="63">
        <v>0</v>
      </c>
      <c r="E53" s="63">
        <v>0</v>
      </c>
      <c r="F53" s="62">
        <v>0</v>
      </c>
      <c r="G53" s="63">
        <v>0</v>
      </c>
      <c r="H53" s="63">
        <v>0</v>
      </c>
      <c r="I53" s="87">
        <f t="shared" si="0"/>
        <v>0</v>
      </c>
      <c r="J53" s="89">
        <f t="shared" si="1"/>
        <v>0</v>
      </c>
      <c r="K53" s="91">
        <f t="shared" si="2"/>
        <v>0</v>
      </c>
    </row>
    <row r="54" spans="1:11" x14ac:dyDescent="0.25">
      <c r="A54" s="61">
        <v>49</v>
      </c>
      <c r="B54" s="99" t="s">
        <v>94</v>
      </c>
      <c r="C54" s="62">
        <v>6</v>
      </c>
      <c r="D54" s="63">
        <v>176848</v>
      </c>
      <c r="E54" s="63">
        <v>171600</v>
      </c>
      <c r="F54" s="62">
        <v>2</v>
      </c>
      <c r="G54" s="63">
        <v>95805</v>
      </c>
      <c r="H54" s="63">
        <v>52696.61</v>
      </c>
      <c r="I54" s="87">
        <f t="shared" si="0"/>
        <v>8</v>
      </c>
      <c r="J54" s="89">
        <f t="shared" si="1"/>
        <v>272653</v>
      </c>
      <c r="K54" s="91">
        <f t="shared" si="2"/>
        <v>224296.61</v>
      </c>
    </row>
    <row r="55" spans="1:11" x14ac:dyDescent="0.25">
      <c r="A55" s="61">
        <v>50</v>
      </c>
      <c r="B55" s="99" t="s">
        <v>95</v>
      </c>
      <c r="C55" s="62">
        <v>2</v>
      </c>
      <c r="D55" s="63">
        <v>58884.14</v>
      </c>
      <c r="E55" s="63">
        <v>57200</v>
      </c>
      <c r="F55" s="62">
        <v>1</v>
      </c>
      <c r="G55" s="63">
        <v>40650</v>
      </c>
      <c r="H55" s="63">
        <v>24390</v>
      </c>
      <c r="I55" s="87">
        <f t="shared" si="0"/>
        <v>3</v>
      </c>
      <c r="J55" s="89">
        <f t="shared" si="1"/>
        <v>99534.14</v>
      </c>
      <c r="K55" s="91">
        <f t="shared" si="2"/>
        <v>81590</v>
      </c>
    </row>
    <row r="56" spans="1:11" x14ac:dyDescent="0.25">
      <c r="A56" s="61">
        <v>51</v>
      </c>
      <c r="B56" s="99" t="s">
        <v>96</v>
      </c>
      <c r="C56" s="62">
        <v>0</v>
      </c>
      <c r="D56" s="63">
        <v>0</v>
      </c>
      <c r="E56" s="63">
        <v>0</v>
      </c>
      <c r="F56" s="62">
        <v>0</v>
      </c>
      <c r="G56" s="63">
        <v>0</v>
      </c>
      <c r="H56" s="63">
        <v>0</v>
      </c>
      <c r="I56" s="87">
        <f t="shared" si="0"/>
        <v>0</v>
      </c>
      <c r="J56" s="89">
        <f t="shared" si="1"/>
        <v>0</v>
      </c>
      <c r="K56" s="91">
        <f t="shared" si="2"/>
        <v>0</v>
      </c>
    </row>
    <row r="57" spans="1:11" x14ac:dyDescent="0.25">
      <c r="A57" s="61">
        <v>52</v>
      </c>
      <c r="B57" s="99" t="s">
        <v>97</v>
      </c>
      <c r="C57" s="62">
        <v>0</v>
      </c>
      <c r="D57" s="63">
        <v>0</v>
      </c>
      <c r="E57" s="63">
        <v>0</v>
      </c>
      <c r="F57" s="62">
        <v>0</v>
      </c>
      <c r="G57" s="63">
        <v>0</v>
      </c>
      <c r="H57" s="63">
        <v>0</v>
      </c>
      <c r="I57" s="87">
        <f t="shared" si="0"/>
        <v>0</v>
      </c>
      <c r="J57" s="89">
        <f t="shared" si="1"/>
        <v>0</v>
      </c>
      <c r="K57" s="91">
        <f t="shared" si="2"/>
        <v>0</v>
      </c>
    </row>
    <row r="58" spans="1:11" x14ac:dyDescent="0.25">
      <c r="A58" s="61">
        <v>53</v>
      </c>
      <c r="B58" s="99" t="s">
        <v>98</v>
      </c>
      <c r="C58" s="62">
        <v>1</v>
      </c>
      <c r="D58" s="63">
        <v>28754</v>
      </c>
      <c r="E58" s="63">
        <v>28600</v>
      </c>
      <c r="F58" s="62">
        <v>2</v>
      </c>
      <c r="G58" s="63">
        <v>97847.13</v>
      </c>
      <c r="H58" s="63">
        <v>56616.39</v>
      </c>
      <c r="I58" s="87">
        <f t="shared" si="0"/>
        <v>3</v>
      </c>
      <c r="J58" s="89">
        <f t="shared" si="1"/>
        <v>126601.13</v>
      </c>
      <c r="K58" s="91">
        <f t="shared" si="2"/>
        <v>85216.39</v>
      </c>
    </row>
    <row r="59" spans="1:11" x14ac:dyDescent="0.25">
      <c r="A59" s="61">
        <v>54</v>
      </c>
      <c r="B59" s="99" t="s">
        <v>99</v>
      </c>
      <c r="C59" s="62">
        <v>2</v>
      </c>
      <c r="D59" s="63">
        <v>55935.07</v>
      </c>
      <c r="E59" s="63">
        <v>55638.47</v>
      </c>
      <c r="F59" s="62">
        <v>0</v>
      </c>
      <c r="G59" s="63">
        <v>0</v>
      </c>
      <c r="H59" s="63">
        <v>0</v>
      </c>
      <c r="I59" s="87">
        <f t="shared" si="0"/>
        <v>2</v>
      </c>
      <c r="J59" s="89">
        <f t="shared" si="1"/>
        <v>55935.07</v>
      </c>
      <c r="K59" s="91">
        <f t="shared" si="2"/>
        <v>55638.47</v>
      </c>
    </row>
    <row r="60" spans="1:11" x14ac:dyDescent="0.25">
      <c r="A60" s="61">
        <v>55</v>
      </c>
      <c r="B60" s="99" t="s">
        <v>100</v>
      </c>
      <c r="C60" s="62">
        <v>0</v>
      </c>
      <c r="D60" s="63">
        <v>0</v>
      </c>
      <c r="E60" s="63">
        <v>0</v>
      </c>
      <c r="F60" s="62">
        <v>0</v>
      </c>
      <c r="G60" s="63">
        <v>0</v>
      </c>
      <c r="H60" s="63">
        <v>0</v>
      </c>
      <c r="I60" s="87">
        <f t="shared" si="0"/>
        <v>0</v>
      </c>
      <c r="J60" s="89">
        <f t="shared" si="1"/>
        <v>0</v>
      </c>
      <c r="K60" s="91">
        <f t="shared" si="2"/>
        <v>0</v>
      </c>
    </row>
    <row r="61" spans="1:11" x14ac:dyDescent="0.25">
      <c r="A61" s="61">
        <v>56</v>
      </c>
      <c r="B61" s="99" t="s">
        <v>101</v>
      </c>
      <c r="C61" s="62">
        <v>0</v>
      </c>
      <c r="D61" s="63">
        <v>0</v>
      </c>
      <c r="E61" s="63">
        <v>0</v>
      </c>
      <c r="F61" s="62">
        <v>0</v>
      </c>
      <c r="G61" s="63">
        <v>0</v>
      </c>
      <c r="H61" s="63">
        <v>0</v>
      </c>
      <c r="I61" s="87">
        <f t="shared" si="0"/>
        <v>0</v>
      </c>
      <c r="J61" s="89">
        <f t="shared" si="1"/>
        <v>0</v>
      </c>
      <c r="K61" s="91">
        <f t="shared" si="2"/>
        <v>0</v>
      </c>
    </row>
    <row r="62" spans="1:11" x14ac:dyDescent="0.25">
      <c r="A62" s="61">
        <v>57</v>
      </c>
      <c r="B62" s="99" t="s">
        <v>102</v>
      </c>
      <c r="C62" s="62">
        <v>1</v>
      </c>
      <c r="D62" s="63">
        <v>28754</v>
      </c>
      <c r="E62" s="63">
        <v>28600</v>
      </c>
      <c r="F62" s="62">
        <v>0</v>
      </c>
      <c r="G62" s="63">
        <v>0</v>
      </c>
      <c r="H62" s="63">
        <v>0</v>
      </c>
      <c r="I62" s="87">
        <f t="shared" si="0"/>
        <v>1</v>
      </c>
      <c r="J62" s="89">
        <f t="shared" si="1"/>
        <v>28754</v>
      </c>
      <c r="K62" s="91">
        <f t="shared" si="2"/>
        <v>28600</v>
      </c>
    </row>
    <row r="63" spans="1:11" x14ac:dyDescent="0.25">
      <c r="A63" s="61">
        <v>58</v>
      </c>
      <c r="B63" s="99" t="s">
        <v>103</v>
      </c>
      <c r="C63" s="62">
        <v>0</v>
      </c>
      <c r="D63" s="63">
        <v>0</v>
      </c>
      <c r="E63" s="63">
        <v>0</v>
      </c>
      <c r="F63" s="62">
        <v>0</v>
      </c>
      <c r="G63" s="63">
        <v>0</v>
      </c>
      <c r="H63" s="63">
        <v>0</v>
      </c>
      <c r="I63" s="87">
        <f t="shared" si="0"/>
        <v>0</v>
      </c>
      <c r="J63" s="89">
        <f t="shared" si="1"/>
        <v>0</v>
      </c>
      <c r="K63" s="91">
        <f t="shared" si="2"/>
        <v>0</v>
      </c>
    </row>
    <row r="64" spans="1:11" x14ac:dyDescent="0.25">
      <c r="A64" s="61">
        <v>59</v>
      </c>
      <c r="B64" s="99" t="s">
        <v>104</v>
      </c>
      <c r="C64" s="62">
        <v>4</v>
      </c>
      <c r="D64" s="63">
        <v>115897.1</v>
      </c>
      <c r="E64" s="63">
        <v>114400</v>
      </c>
      <c r="F64" s="62">
        <v>3</v>
      </c>
      <c r="G64" s="63">
        <v>132584.79999999999</v>
      </c>
      <c r="H64" s="63">
        <v>73631.839999999997</v>
      </c>
      <c r="I64" s="87">
        <f t="shared" si="0"/>
        <v>7</v>
      </c>
      <c r="J64" s="89">
        <f t="shared" si="1"/>
        <v>248481.9</v>
      </c>
      <c r="K64" s="91">
        <f t="shared" si="2"/>
        <v>188031.84</v>
      </c>
    </row>
    <row r="65" spans="1:11" x14ac:dyDescent="0.25">
      <c r="A65" s="61">
        <v>60</v>
      </c>
      <c r="B65" s="99" t="s">
        <v>105</v>
      </c>
      <c r="C65" s="62">
        <v>1</v>
      </c>
      <c r="D65" s="63">
        <v>35289</v>
      </c>
      <c r="E65" s="63">
        <v>28600</v>
      </c>
      <c r="F65" s="62">
        <v>0</v>
      </c>
      <c r="G65" s="63">
        <v>0</v>
      </c>
      <c r="H65" s="63">
        <v>0</v>
      </c>
      <c r="I65" s="87">
        <f t="shared" si="0"/>
        <v>1</v>
      </c>
      <c r="J65" s="89">
        <f t="shared" si="1"/>
        <v>35289</v>
      </c>
      <c r="K65" s="91">
        <f t="shared" si="2"/>
        <v>28600</v>
      </c>
    </row>
    <row r="66" spans="1:11" x14ac:dyDescent="0.25">
      <c r="A66" s="61">
        <v>61</v>
      </c>
      <c r="B66" s="99" t="s">
        <v>106</v>
      </c>
      <c r="C66" s="62">
        <v>0</v>
      </c>
      <c r="D66" s="63">
        <v>0</v>
      </c>
      <c r="E66" s="63">
        <v>0</v>
      </c>
      <c r="F66" s="62">
        <v>1</v>
      </c>
      <c r="G66" s="63">
        <v>6599.98</v>
      </c>
      <c r="H66" s="63">
        <v>3959.99</v>
      </c>
      <c r="I66" s="87">
        <f t="shared" si="0"/>
        <v>1</v>
      </c>
      <c r="J66" s="89">
        <f t="shared" si="1"/>
        <v>6599.98</v>
      </c>
      <c r="K66" s="91">
        <f t="shared" si="2"/>
        <v>3959.99</v>
      </c>
    </row>
    <row r="67" spans="1:11" x14ac:dyDescent="0.25">
      <c r="A67" s="61">
        <v>62</v>
      </c>
      <c r="B67" s="99" t="s">
        <v>107</v>
      </c>
      <c r="C67" s="62">
        <v>0</v>
      </c>
      <c r="D67" s="63">
        <v>0</v>
      </c>
      <c r="E67" s="63">
        <v>0</v>
      </c>
      <c r="F67" s="62">
        <v>1</v>
      </c>
      <c r="G67" s="63">
        <v>65674</v>
      </c>
      <c r="H67" s="63">
        <v>32837</v>
      </c>
      <c r="I67" s="87">
        <f t="shared" si="0"/>
        <v>1</v>
      </c>
      <c r="J67" s="89">
        <f t="shared" si="1"/>
        <v>65674</v>
      </c>
      <c r="K67" s="91">
        <f t="shared" si="2"/>
        <v>32837</v>
      </c>
    </row>
    <row r="68" spans="1:11" x14ac:dyDescent="0.25">
      <c r="A68" s="61">
        <v>63</v>
      </c>
      <c r="B68" s="99" t="s">
        <v>108</v>
      </c>
      <c r="C68" s="62">
        <v>0</v>
      </c>
      <c r="D68" s="63">
        <v>0</v>
      </c>
      <c r="E68" s="63">
        <v>0</v>
      </c>
      <c r="F68" s="62">
        <v>0</v>
      </c>
      <c r="G68" s="63">
        <v>0</v>
      </c>
      <c r="H68" s="63">
        <v>0</v>
      </c>
      <c r="I68" s="87">
        <f t="shared" si="0"/>
        <v>0</v>
      </c>
      <c r="J68" s="89">
        <f t="shared" si="1"/>
        <v>0</v>
      </c>
      <c r="K68" s="91">
        <f t="shared" si="2"/>
        <v>0</v>
      </c>
    </row>
    <row r="69" spans="1:11" x14ac:dyDescent="0.25">
      <c r="A69" s="61">
        <v>64</v>
      </c>
      <c r="B69" s="99" t="s">
        <v>109</v>
      </c>
      <c r="C69" s="62">
        <v>0</v>
      </c>
      <c r="D69" s="63">
        <v>0</v>
      </c>
      <c r="E69" s="63">
        <v>0</v>
      </c>
      <c r="F69" s="62">
        <v>0</v>
      </c>
      <c r="G69" s="63">
        <v>0</v>
      </c>
      <c r="H69" s="63">
        <v>0</v>
      </c>
      <c r="I69" s="87">
        <f t="shared" si="0"/>
        <v>0</v>
      </c>
      <c r="J69" s="89">
        <f t="shared" si="1"/>
        <v>0</v>
      </c>
      <c r="K69" s="91">
        <f t="shared" si="2"/>
        <v>0</v>
      </c>
    </row>
    <row r="70" spans="1:11" x14ac:dyDescent="0.25">
      <c r="A70" s="61">
        <v>65</v>
      </c>
      <c r="B70" s="99" t="s">
        <v>110</v>
      </c>
      <c r="C70" s="62">
        <v>1</v>
      </c>
      <c r="D70" s="63">
        <v>28600</v>
      </c>
      <c r="E70" s="63">
        <v>28600</v>
      </c>
      <c r="F70" s="62">
        <v>1</v>
      </c>
      <c r="G70" s="63">
        <v>74661.820000000007</v>
      </c>
      <c r="H70" s="63">
        <v>41064</v>
      </c>
      <c r="I70" s="87">
        <f t="shared" si="0"/>
        <v>2</v>
      </c>
      <c r="J70" s="89">
        <f t="shared" si="1"/>
        <v>103261.82</v>
      </c>
      <c r="K70" s="91">
        <f t="shared" si="2"/>
        <v>69664</v>
      </c>
    </row>
    <row r="71" spans="1:11" x14ac:dyDescent="0.25">
      <c r="A71" s="61">
        <v>66</v>
      </c>
      <c r="B71" s="99" t="s">
        <v>111</v>
      </c>
      <c r="C71" s="62">
        <v>7</v>
      </c>
      <c r="D71" s="63">
        <v>182112.02</v>
      </c>
      <c r="E71" s="63">
        <v>181196.45</v>
      </c>
      <c r="F71" s="62">
        <v>4</v>
      </c>
      <c r="G71" s="63">
        <v>339718.52</v>
      </c>
      <c r="H71" s="63">
        <v>169859.25</v>
      </c>
      <c r="I71" s="87">
        <f t="shared" ref="I71:I83" si="3">C71+F71</f>
        <v>11</v>
      </c>
      <c r="J71" s="89">
        <f t="shared" ref="J71:J83" si="4">D71+G71</f>
        <v>521830.54000000004</v>
      </c>
      <c r="K71" s="91">
        <f t="shared" ref="K71:K83" si="5">E71+H71</f>
        <v>351055.7</v>
      </c>
    </row>
    <row r="72" spans="1:11" x14ac:dyDescent="0.25">
      <c r="A72" s="61">
        <v>67</v>
      </c>
      <c r="B72" s="99" t="s">
        <v>112</v>
      </c>
      <c r="C72" s="62">
        <v>0</v>
      </c>
      <c r="D72" s="63">
        <v>0</v>
      </c>
      <c r="E72" s="63">
        <v>0</v>
      </c>
      <c r="F72" s="62">
        <v>0</v>
      </c>
      <c r="G72" s="63">
        <v>0</v>
      </c>
      <c r="H72" s="63">
        <v>0</v>
      </c>
      <c r="I72" s="87">
        <f t="shared" si="3"/>
        <v>0</v>
      </c>
      <c r="J72" s="89">
        <f t="shared" si="4"/>
        <v>0</v>
      </c>
      <c r="K72" s="91">
        <f t="shared" si="5"/>
        <v>0</v>
      </c>
    </row>
    <row r="73" spans="1:11" x14ac:dyDescent="0.25">
      <c r="A73" s="61">
        <v>68</v>
      </c>
      <c r="B73" s="99" t="s">
        <v>113</v>
      </c>
      <c r="C73" s="62">
        <v>1</v>
      </c>
      <c r="D73" s="63">
        <v>28754</v>
      </c>
      <c r="E73" s="63">
        <v>28600</v>
      </c>
      <c r="F73" s="62">
        <v>0</v>
      </c>
      <c r="G73" s="63">
        <v>0</v>
      </c>
      <c r="H73" s="63">
        <v>0</v>
      </c>
      <c r="I73" s="87">
        <f t="shared" si="3"/>
        <v>1</v>
      </c>
      <c r="J73" s="89">
        <f t="shared" si="4"/>
        <v>28754</v>
      </c>
      <c r="K73" s="91">
        <f t="shared" si="5"/>
        <v>28600</v>
      </c>
    </row>
    <row r="74" spans="1:11" x14ac:dyDescent="0.25">
      <c r="A74" s="61">
        <v>69</v>
      </c>
      <c r="B74" s="99" t="s">
        <v>114</v>
      </c>
      <c r="C74" s="62">
        <v>0</v>
      </c>
      <c r="D74" s="63">
        <v>0</v>
      </c>
      <c r="E74" s="63">
        <v>0</v>
      </c>
      <c r="F74" s="62">
        <v>0</v>
      </c>
      <c r="G74" s="63">
        <v>0</v>
      </c>
      <c r="H74" s="63">
        <v>0</v>
      </c>
      <c r="I74" s="87">
        <f t="shared" si="3"/>
        <v>0</v>
      </c>
      <c r="J74" s="89">
        <f t="shared" si="4"/>
        <v>0</v>
      </c>
      <c r="K74" s="91">
        <f t="shared" si="5"/>
        <v>0</v>
      </c>
    </row>
    <row r="75" spans="1:11" x14ac:dyDescent="0.25">
      <c r="A75" s="61">
        <v>70</v>
      </c>
      <c r="B75" s="99" t="s">
        <v>115</v>
      </c>
      <c r="C75" s="62">
        <v>0</v>
      </c>
      <c r="D75" s="63">
        <v>0</v>
      </c>
      <c r="E75" s="63">
        <v>0</v>
      </c>
      <c r="F75" s="62">
        <v>3</v>
      </c>
      <c r="G75" s="63">
        <v>84492.84</v>
      </c>
      <c r="H75" s="63">
        <v>43813.53</v>
      </c>
      <c r="I75" s="87">
        <f t="shared" si="3"/>
        <v>3</v>
      </c>
      <c r="J75" s="89">
        <f t="shared" si="4"/>
        <v>84492.84</v>
      </c>
      <c r="K75" s="91">
        <f t="shared" si="5"/>
        <v>43813.53</v>
      </c>
    </row>
    <row r="76" spans="1:11" x14ac:dyDescent="0.25">
      <c r="A76" s="61">
        <v>71</v>
      </c>
      <c r="B76" s="99" t="s">
        <v>116</v>
      </c>
      <c r="C76" s="62">
        <v>0</v>
      </c>
      <c r="D76" s="63">
        <v>0</v>
      </c>
      <c r="E76" s="63">
        <v>0</v>
      </c>
      <c r="F76" s="62">
        <v>0</v>
      </c>
      <c r="G76" s="63">
        <v>0</v>
      </c>
      <c r="H76" s="63">
        <v>0</v>
      </c>
      <c r="I76" s="87">
        <f t="shared" si="3"/>
        <v>0</v>
      </c>
      <c r="J76" s="89">
        <f t="shared" si="4"/>
        <v>0</v>
      </c>
      <c r="K76" s="91">
        <f t="shared" si="5"/>
        <v>0</v>
      </c>
    </row>
    <row r="77" spans="1:11" x14ac:dyDescent="0.25">
      <c r="A77" s="61">
        <v>72</v>
      </c>
      <c r="B77" s="99" t="s">
        <v>117</v>
      </c>
      <c r="C77" s="62">
        <v>2</v>
      </c>
      <c r="D77" s="63">
        <v>58986.400000000001</v>
      </c>
      <c r="E77" s="63">
        <v>57200</v>
      </c>
      <c r="F77" s="62">
        <v>1</v>
      </c>
      <c r="G77" s="63">
        <v>79619.8</v>
      </c>
      <c r="H77" s="63">
        <v>47771.88</v>
      </c>
      <c r="I77" s="87">
        <f t="shared" si="3"/>
        <v>3</v>
      </c>
      <c r="J77" s="89">
        <f t="shared" si="4"/>
        <v>138606.20000000001</v>
      </c>
      <c r="K77" s="91">
        <f t="shared" si="5"/>
        <v>104971.88</v>
      </c>
    </row>
    <row r="78" spans="1:11" x14ac:dyDescent="0.25">
      <c r="A78" s="61">
        <v>73</v>
      </c>
      <c r="B78" s="99" t="s">
        <v>118</v>
      </c>
      <c r="C78" s="62">
        <v>19</v>
      </c>
      <c r="D78" s="63">
        <v>546915.09</v>
      </c>
      <c r="E78" s="63">
        <v>545999.89</v>
      </c>
      <c r="F78" s="62">
        <v>21</v>
      </c>
      <c r="G78" s="63">
        <v>1937950.04</v>
      </c>
      <c r="H78" s="63">
        <v>1056026.1000000001</v>
      </c>
      <c r="I78" s="87">
        <f t="shared" si="3"/>
        <v>40</v>
      </c>
      <c r="J78" s="89">
        <f t="shared" si="4"/>
        <v>2484865.13</v>
      </c>
      <c r="K78" s="91">
        <f t="shared" si="5"/>
        <v>1602025.9900000002</v>
      </c>
    </row>
    <row r="79" spans="1:11" x14ac:dyDescent="0.25">
      <c r="A79" s="61">
        <v>74</v>
      </c>
      <c r="B79" s="99" t="s">
        <v>119</v>
      </c>
      <c r="C79" s="62">
        <v>1</v>
      </c>
      <c r="D79" s="63">
        <v>28600</v>
      </c>
      <c r="E79" s="63">
        <v>28600</v>
      </c>
      <c r="F79" s="62">
        <v>1</v>
      </c>
      <c r="G79" s="63">
        <v>100845.33</v>
      </c>
      <c r="H79" s="63">
        <v>55364.09</v>
      </c>
      <c r="I79" s="87">
        <f t="shared" si="3"/>
        <v>2</v>
      </c>
      <c r="J79" s="89">
        <f t="shared" si="4"/>
        <v>129445.33</v>
      </c>
      <c r="K79" s="91">
        <f t="shared" si="5"/>
        <v>83964.09</v>
      </c>
    </row>
    <row r="80" spans="1:11" x14ac:dyDescent="0.25">
      <c r="A80" s="61">
        <v>75</v>
      </c>
      <c r="B80" s="99" t="s">
        <v>120</v>
      </c>
      <c r="C80" s="62">
        <v>0</v>
      </c>
      <c r="D80" s="63">
        <v>0</v>
      </c>
      <c r="E80" s="63">
        <v>0</v>
      </c>
      <c r="F80" s="62">
        <v>2</v>
      </c>
      <c r="G80" s="63">
        <v>30324</v>
      </c>
      <c r="H80" s="63">
        <v>17144.400000000001</v>
      </c>
      <c r="I80" s="87">
        <f t="shared" si="3"/>
        <v>2</v>
      </c>
      <c r="J80" s="89">
        <f t="shared" si="4"/>
        <v>30324</v>
      </c>
      <c r="K80" s="91">
        <f t="shared" si="5"/>
        <v>17144.400000000001</v>
      </c>
    </row>
    <row r="81" spans="1:11" x14ac:dyDescent="0.25">
      <c r="A81" s="61">
        <v>76</v>
      </c>
      <c r="B81" s="99" t="s">
        <v>121</v>
      </c>
      <c r="C81" s="62">
        <v>9</v>
      </c>
      <c r="D81" s="63">
        <v>285220.44</v>
      </c>
      <c r="E81" s="63">
        <v>260000</v>
      </c>
      <c r="F81" s="62">
        <v>6</v>
      </c>
      <c r="G81" s="63">
        <v>817692.9</v>
      </c>
      <c r="H81" s="63">
        <v>460148.89</v>
      </c>
      <c r="I81" s="87">
        <f t="shared" si="3"/>
        <v>15</v>
      </c>
      <c r="J81" s="89">
        <f t="shared" si="4"/>
        <v>1102913.3400000001</v>
      </c>
      <c r="K81" s="91">
        <f t="shared" si="5"/>
        <v>720148.89</v>
      </c>
    </row>
    <row r="82" spans="1:11" x14ac:dyDescent="0.25">
      <c r="A82" s="61">
        <v>77</v>
      </c>
      <c r="B82" s="99" t="s">
        <v>122</v>
      </c>
      <c r="C82" s="62">
        <v>4</v>
      </c>
      <c r="D82" s="63">
        <v>118359</v>
      </c>
      <c r="E82" s="63">
        <v>114400</v>
      </c>
      <c r="F82" s="62">
        <v>4</v>
      </c>
      <c r="G82" s="63">
        <v>319415.13</v>
      </c>
      <c r="H82" s="63">
        <v>189899.24</v>
      </c>
      <c r="I82" s="87">
        <f t="shared" si="3"/>
        <v>8</v>
      </c>
      <c r="J82" s="89">
        <f t="shared" si="4"/>
        <v>437774.13</v>
      </c>
      <c r="K82" s="91">
        <f t="shared" si="5"/>
        <v>304299.24</v>
      </c>
    </row>
    <row r="83" spans="1:11" ht="15.75" thickBot="1" x14ac:dyDescent="0.3">
      <c r="A83" s="61">
        <v>78</v>
      </c>
      <c r="B83" s="99" t="s">
        <v>123</v>
      </c>
      <c r="C83" s="62">
        <v>0</v>
      </c>
      <c r="D83" s="63">
        <v>0</v>
      </c>
      <c r="E83" s="63">
        <v>0</v>
      </c>
      <c r="F83" s="62">
        <v>0</v>
      </c>
      <c r="G83" s="63">
        <v>0</v>
      </c>
      <c r="H83" s="63">
        <v>0</v>
      </c>
      <c r="I83" s="87">
        <f t="shared" si="3"/>
        <v>0</v>
      </c>
      <c r="J83" s="89">
        <f t="shared" si="4"/>
        <v>0</v>
      </c>
      <c r="K83" s="91">
        <f t="shared" si="5"/>
        <v>0</v>
      </c>
    </row>
    <row r="84" spans="1:11" ht="16.5" thickTop="1" thickBot="1" x14ac:dyDescent="0.3">
      <c r="A84" s="67"/>
      <c r="B84" s="67" t="s">
        <v>125</v>
      </c>
      <c r="C84" s="64">
        <f t="shared" ref="C84:H84" si="6">SUM(C6:C83)</f>
        <v>158</v>
      </c>
      <c r="D84" s="65">
        <f t="shared" si="6"/>
        <v>4571087.459999999</v>
      </c>
      <c r="E84" s="65">
        <f t="shared" si="6"/>
        <v>4488425.1600000011</v>
      </c>
      <c r="F84" s="64">
        <f t="shared" si="6"/>
        <v>113</v>
      </c>
      <c r="G84" s="65">
        <f t="shared" si="6"/>
        <v>7689878.5799999991</v>
      </c>
      <c r="H84" s="65">
        <f t="shared" si="6"/>
        <v>4249757.51</v>
      </c>
      <c r="I84" s="64">
        <f>C84+F84</f>
        <v>271</v>
      </c>
      <c r="J84" s="65">
        <f>D84+G84</f>
        <v>12260966.039999999</v>
      </c>
      <c r="K84" s="66">
        <f>E84+H84</f>
        <v>8738182.6700000018</v>
      </c>
    </row>
    <row r="85" spans="1:11" s="13" customFormat="1" ht="15.75" thickTop="1" x14ac:dyDescent="0.25">
      <c r="A85" s="18" t="s">
        <v>10</v>
      </c>
      <c r="B85" s="18"/>
      <c r="C85" s="18"/>
      <c r="D85" s="18"/>
      <c r="E85" s="18"/>
      <c r="F85" s="12"/>
      <c r="G85" s="12"/>
      <c r="H85" s="12"/>
    </row>
    <row r="86" spans="1:11" x14ac:dyDescent="0.25">
      <c r="A86" s="98" t="s">
        <v>44</v>
      </c>
      <c r="B86" s="98"/>
      <c r="I86" s="92"/>
      <c r="J86" s="85"/>
      <c r="K86" s="85"/>
    </row>
  </sheetData>
  <mergeCells count="4">
    <mergeCell ref="C4:E4"/>
    <mergeCell ref="F4:H4"/>
    <mergeCell ref="I4:K4"/>
    <mergeCell ref="A4:B4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topLeftCell="C1" workbookViewId="0">
      <selection activeCell="T19" sqref="T19"/>
    </sheetView>
  </sheetViews>
  <sheetFormatPr baseColWidth="10" defaultColWidth="8.85546875" defaultRowHeight="15" x14ac:dyDescent="0.25"/>
  <cols>
    <col min="1" max="1" width="3.85546875" customWidth="1"/>
    <col min="2" max="2" width="22.7109375" customWidth="1"/>
    <col min="3" max="3" width="9.7109375" customWidth="1"/>
    <col min="4" max="4" width="12.7109375" customWidth="1"/>
    <col min="5" max="5" width="15.7109375" customWidth="1"/>
    <col min="6" max="6" width="9.7109375" customWidth="1"/>
    <col min="7" max="7" width="12.7109375" customWidth="1"/>
    <col min="8" max="8" width="15.7109375" customWidth="1"/>
    <col min="9" max="9" width="9.7109375" customWidth="1"/>
    <col min="10" max="10" width="12.7109375" customWidth="1"/>
    <col min="11" max="11" width="16.7109375" customWidth="1"/>
    <col min="12" max="12" width="9.7109375" customWidth="1"/>
    <col min="13" max="13" width="12.7109375" customWidth="1"/>
    <col min="14" max="14" width="16.7109375" customWidth="1"/>
    <col min="15" max="15" width="9.7109375" customWidth="1"/>
    <col min="16" max="16" width="12.7109375" customWidth="1"/>
    <col min="17" max="17" width="15.7109375" customWidth="1"/>
  </cols>
  <sheetData>
    <row r="1" spans="1:17" x14ac:dyDescent="0.25">
      <c r="M1" s="107"/>
      <c r="N1" s="107"/>
    </row>
    <row r="2" spans="1:17" ht="15.75" x14ac:dyDescent="0.25">
      <c r="A2" s="75" t="s">
        <v>131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5">
      <c r="M3" s="107"/>
      <c r="N3" s="107"/>
    </row>
    <row r="4" spans="1:17" x14ac:dyDescent="0.25">
      <c r="C4" s="131" t="s">
        <v>135</v>
      </c>
      <c r="D4" s="131"/>
      <c r="E4" s="131"/>
      <c r="F4" s="131" t="s">
        <v>136</v>
      </c>
      <c r="G4" s="131"/>
      <c r="H4" s="131"/>
      <c r="I4" s="131" t="s">
        <v>137</v>
      </c>
      <c r="J4" s="131"/>
      <c r="K4" s="131"/>
      <c r="L4" s="131" t="s">
        <v>138</v>
      </c>
      <c r="M4" s="131"/>
      <c r="N4" s="131"/>
      <c r="O4" s="131" t="s">
        <v>139</v>
      </c>
      <c r="P4" s="131"/>
      <c r="Q4" s="131"/>
    </row>
    <row r="5" spans="1:17" ht="15.75" thickBot="1" x14ac:dyDescent="0.3">
      <c r="A5" s="56" t="s">
        <v>124</v>
      </c>
      <c r="B5" s="56" t="s">
        <v>4</v>
      </c>
      <c r="C5" s="56" t="s">
        <v>3</v>
      </c>
      <c r="D5" s="56" t="s">
        <v>5</v>
      </c>
      <c r="E5" s="56" t="s">
        <v>6</v>
      </c>
      <c r="F5" s="56" t="s">
        <v>3</v>
      </c>
      <c r="G5" s="56" t="s">
        <v>5</v>
      </c>
      <c r="H5" s="56" t="s">
        <v>6</v>
      </c>
      <c r="I5" s="56" t="s">
        <v>3</v>
      </c>
      <c r="J5" s="56" t="s">
        <v>5</v>
      </c>
      <c r="K5" s="56" t="s">
        <v>6</v>
      </c>
      <c r="L5" s="56" t="s">
        <v>3</v>
      </c>
      <c r="M5" s="108" t="s">
        <v>5</v>
      </c>
      <c r="N5" s="108" t="s">
        <v>6</v>
      </c>
      <c r="O5" s="56" t="s">
        <v>3</v>
      </c>
      <c r="P5" s="56" t="s">
        <v>5</v>
      </c>
      <c r="Q5" s="56" t="s">
        <v>6</v>
      </c>
    </row>
    <row r="6" spans="1:17" ht="15.75" thickTop="1" x14ac:dyDescent="0.25">
      <c r="A6" s="58">
        <v>1</v>
      </c>
      <c r="B6" s="99" t="s">
        <v>46</v>
      </c>
      <c r="C6" s="62">
        <v>7</v>
      </c>
      <c r="D6" s="63">
        <v>0</v>
      </c>
      <c r="E6" s="63">
        <v>175000</v>
      </c>
      <c r="F6" s="62">
        <v>4</v>
      </c>
      <c r="G6" s="63">
        <v>0</v>
      </c>
      <c r="H6" s="63">
        <v>100000</v>
      </c>
      <c r="I6" s="62">
        <v>2</v>
      </c>
      <c r="J6" s="63">
        <v>0</v>
      </c>
      <c r="K6" s="63">
        <v>100000</v>
      </c>
      <c r="L6" s="62">
        <v>3</v>
      </c>
      <c r="M6" s="109">
        <v>0</v>
      </c>
      <c r="N6" s="109">
        <v>170000</v>
      </c>
      <c r="O6" s="62">
        <v>0</v>
      </c>
      <c r="P6" s="109">
        <v>0</v>
      </c>
      <c r="Q6" s="109">
        <v>0</v>
      </c>
    </row>
    <row r="7" spans="1:17" x14ac:dyDescent="0.25">
      <c r="A7" s="61">
        <v>2</v>
      </c>
      <c r="B7" s="99" t="s">
        <v>47</v>
      </c>
      <c r="C7" s="62">
        <v>5</v>
      </c>
      <c r="D7" s="63">
        <v>0</v>
      </c>
      <c r="E7" s="63">
        <v>125000</v>
      </c>
      <c r="F7" s="62">
        <v>2</v>
      </c>
      <c r="G7" s="63">
        <v>0</v>
      </c>
      <c r="H7" s="63">
        <v>50000</v>
      </c>
      <c r="I7" s="62">
        <v>7</v>
      </c>
      <c r="J7" s="63">
        <v>0</v>
      </c>
      <c r="K7" s="63">
        <v>350000</v>
      </c>
      <c r="L7" s="62">
        <v>0</v>
      </c>
      <c r="M7" s="109">
        <v>0</v>
      </c>
      <c r="N7" s="62">
        <v>0</v>
      </c>
      <c r="O7" s="62">
        <v>3</v>
      </c>
      <c r="P7" s="109">
        <v>0</v>
      </c>
      <c r="Q7" s="109">
        <v>210000</v>
      </c>
    </row>
    <row r="8" spans="1:17" x14ac:dyDescent="0.25">
      <c r="A8" s="61">
        <v>3</v>
      </c>
      <c r="B8" s="99" t="s">
        <v>48</v>
      </c>
      <c r="C8" s="62">
        <v>0</v>
      </c>
      <c r="D8" s="63">
        <v>0</v>
      </c>
      <c r="E8" s="63">
        <v>0</v>
      </c>
      <c r="F8" s="62">
        <v>0</v>
      </c>
      <c r="G8" s="63">
        <v>0</v>
      </c>
      <c r="H8" s="63">
        <v>0</v>
      </c>
      <c r="I8" s="62">
        <v>0</v>
      </c>
      <c r="J8" s="63">
        <v>0</v>
      </c>
      <c r="K8" s="63">
        <v>0</v>
      </c>
      <c r="L8" s="62">
        <v>0</v>
      </c>
      <c r="M8" s="109">
        <v>0</v>
      </c>
      <c r="N8" s="62">
        <v>0</v>
      </c>
      <c r="O8" s="62">
        <v>0</v>
      </c>
      <c r="P8" s="109">
        <v>0</v>
      </c>
      <c r="Q8" s="109">
        <v>0</v>
      </c>
    </row>
    <row r="9" spans="1:17" x14ac:dyDescent="0.25">
      <c r="A9" s="61">
        <v>4</v>
      </c>
      <c r="B9" s="99" t="s">
        <v>49</v>
      </c>
      <c r="C9" s="62">
        <v>0</v>
      </c>
      <c r="D9" s="63">
        <v>0</v>
      </c>
      <c r="E9" s="63">
        <v>0</v>
      </c>
      <c r="F9" s="62">
        <v>0</v>
      </c>
      <c r="G9" s="63">
        <v>0</v>
      </c>
      <c r="H9" s="63">
        <v>0</v>
      </c>
      <c r="I9" s="62">
        <v>0</v>
      </c>
      <c r="J9" s="63">
        <v>0</v>
      </c>
      <c r="K9" s="63">
        <v>0</v>
      </c>
      <c r="L9" s="62">
        <v>0</v>
      </c>
      <c r="M9" s="109">
        <v>0</v>
      </c>
      <c r="N9" s="62">
        <v>0</v>
      </c>
      <c r="O9" s="62">
        <v>0</v>
      </c>
      <c r="P9" s="109">
        <v>0</v>
      </c>
      <c r="Q9" s="109">
        <v>0</v>
      </c>
    </row>
    <row r="10" spans="1:17" x14ac:dyDescent="0.25">
      <c r="A10" s="61">
        <v>5</v>
      </c>
      <c r="B10" s="99" t="s">
        <v>50</v>
      </c>
      <c r="C10" s="62">
        <v>3</v>
      </c>
      <c r="D10" s="63">
        <v>0</v>
      </c>
      <c r="E10" s="63">
        <v>75000</v>
      </c>
      <c r="F10" s="62">
        <v>1</v>
      </c>
      <c r="G10" s="63">
        <v>0</v>
      </c>
      <c r="H10" s="63">
        <v>25000</v>
      </c>
      <c r="I10" s="62">
        <v>4</v>
      </c>
      <c r="J10" s="63">
        <v>0</v>
      </c>
      <c r="K10" s="63">
        <v>200000</v>
      </c>
      <c r="L10" s="62">
        <v>5</v>
      </c>
      <c r="M10" s="109">
        <v>0</v>
      </c>
      <c r="N10" s="109">
        <v>310000</v>
      </c>
      <c r="O10" s="62">
        <v>1</v>
      </c>
      <c r="P10" s="109">
        <v>0</v>
      </c>
      <c r="Q10" s="109">
        <v>50000</v>
      </c>
    </row>
    <row r="11" spans="1:17" x14ac:dyDescent="0.25">
      <c r="A11" s="61">
        <v>6</v>
      </c>
      <c r="B11" s="99" t="s">
        <v>51</v>
      </c>
      <c r="C11" s="62">
        <v>0</v>
      </c>
      <c r="D11" s="63">
        <v>0</v>
      </c>
      <c r="E11" s="63">
        <v>0</v>
      </c>
      <c r="F11" s="62">
        <v>0</v>
      </c>
      <c r="G11" s="63">
        <v>0</v>
      </c>
      <c r="H11" s="63">
        <v>0</v>
      </c>
      <c r="I11" s="62">
        <v>1</v>
      </c>
      <c r="J11" s="63">
        <v>0</v>
      </c>
      <c r="K11" s="63">
        <v>50000</v>
      </c>
      <c r="L11" s="62">
        <v>3</v>
      </c>
      <c r="M11" s="109">
        <v>0</v>
      </c>
      <c r="N11" s="109">
        <v>190000</v>
      </c>
      <c r="O11" s="62">
        <v>0</v>
      </c>
      <c r="P11" s="109">
        <v>0</v>
      </c>
      <c r="Q11" s="109">
        <v>0</v>
      </c>
    </row>
    <row r="12" spans="1:17" x14ac:dyDescent="0.25">
      <c r="A12" s="61">
        <v>7</v>
      </c>
      <c r="B12" s="99" t="s">
        <v>52</v>
      </c>
      <c r="C12" s="62">
        <v>3</v>
      </c>
      <c r="D12" s="63">
        <v>0</v>
      </c>
      <c r="E12" s="63">
        <v>75000</v>
      </c>
      <c r="F12" s="62">
        <v>0</v>
      </c>
      <c r="G12" s="63">
        <v>0</v>
      </c>
      <c r="H12" s="63">
        <v>0</v>
      </c>
      <c r="I12" s="62">
        <v>1</v>
      </c>
      <c r="J12" s="63">
        <v>0</v>
      </c>
      <c r="K12" s="63">
        <v>50000</v>
      </c>
      <c r="L12" s="62">
        <v>2</v>
      </c>
      <c r="M12" s="109">
        <v>0</v>
      </c>
      <c r="N12" s="109">
        <v>100000</v>
      </c>
      <c r="O12" s="62">
        <v>1</v>
      </c>
      <c r="P12" s="109">
        <v>0</v>
      </c>
      <c r="Q12" s="109">
        <v>50000</v>
      </c>
    </row>
    <row r="13" spans="1:17" x14ac:dyDescent="0.25">
      <c r="A13" s="61">
        <v>8</v>
      </c>
      <c r="B13" s="99" t="s">
        <v>53</v>
      </c>
      <c r="C13" s="62">
        <v>8</v>
      </c>
      <c r="D13" s="63">
        <v>0</v>
      </c>
      <c r="E13" s="63">
        <v>200000</v>
      </c>
      <c r="F13" s="62">
        <v>4</v>
      </c>
      <c r="G13" s="63">
        <v>0</v>
      </c>
      <c r="H13" s="63">
        <v>100000</v>
      </c>
      <c r="I13" s="62">
        <v>8</v>
      </c>
      <c r="J13" s="63">
        <v>0</v>
      </c>
      <c r="K13" s="63">
        <v>400000</v>
      </c>
      <c r="L13" s="62">
        <v>7</v>
      </c>
      <c r="M13" s="109">
        <v>0</v>
      </c>
      <c r="N13" s="109">
        <v>390000</v>
      </c>
      <c r="O13" s="62">
        <v>2</v>
      </c>
      <c r="P13" s="109">
        <v>0</v>
      </c>
      <c r="Q13" s="109">
        <v>140000</v>
      </c>
    </row>
    <row r="14" spans="1:17" x14ac:dyDescent="0.25">
      <c r="A14" s="61">
        <v>9</v>
      </c>
      <c r="B14" s="99" t="s">
        <v>54</v>
      </c>
      <c r="C14" s="62">
        <v>2</v>
      </c>
      <c r="D14" s="63">
        <v>0</v>
      </c>
      <c r="E14" s="63">
        <v>50000</v>
      </c>
      <c r="F14" s="62">
        <v>1</v>
      </c>
      <c r="G14" s="63">
        <v>0</v>
      </c>
      <c r="H14" s="63">
        <v>25000</v>
      </c>
      <c r="I14" s="62">
        <v>2</v>
      </c>
      <c r="J14" s="63">
        <v>0</v>
      </c>
      <c r="K14" s="63">
        <v>100000</v>
      </c>
      <c r="L14" s="62">
        <v>2</v>
      </c>
      <c r="M14" s="109">
        <v>0</v>
      </c>
      <c r="N14" s="109">
        <v>120000</v>
      </c>
      <c r="O14" s="62">
        <v>0</v>
      </c>
      <c r="P14" s="109">
        <v>0</v>
      </c>
      <c r="Q14" s="109">
        <v>0</v>
      </c>
    </row>
    <row r="15" spans="1:17" x14ac:dyDescent="0.25">
      <c r="A15" s="61">
        <v>10</v>
      </c>
      <c r="B15" s="99" t="s">
        <v>55</v>
      </c>
      <c r="C15" s="62">
        <v>1</v>
      </c>
      <c r="D15" s="63">
        <v>0</v>
      </c>
      <c r="E15" s="63">
        <v>25000</v>
      </c>
      <c r="F15" s="62">
        <v>1</v>
      </c>
      <c r="G15" s="63">
        <v>0</v>
      </c>
      <c r="H15" s="63">
        <v>25000</v>
      </c>
      <c r="I15" s="62">
        <v>1</v>
      </c>
      <c r="J15" s="63">
        <v>0</v>
      </c>
      <c r="K15" s="63">
        <v>50000</v>
      </c>
      <c r="L15" s="62">
        <v>1</v>
      </c>
      <c r="M15" s="109">
        <v>0</v>
      </c>
      <c r="N15" s="109">
        <v>50000</v>
      </c>
      <c r="O15" s="62">
        <v>2</v>
      </c>
      <c r="P15" s="109">
        <v>0</v>
      </c>
      <c r="Q15" s="109">
        <v>140000</v>
      </c>
    </row>
    <row r="16" spans="1:17" x14ac:dyDescent="0.25">
      <c r="A16" s="61">
        <v>11</v>
      </c>
      <c r="B16" s="99" t="s">
        <v>56</v>
      </c>
      <c r="C16" s="62">
        <v>15</v>
      </c>
      <c r="D16" s="63">
        <v>0</v>
      </c>
      <c r="E16" s="63">
        <v>375000</v>
      </c>
      <c r="F16" s="62">
        <v>5</v>
      </c>
      <c r="G16" s="63">
        <v>0</v>
      </c>
      <c r="H16" s="63">
        <v>125000</v>
      </c>
      <c r="I16" s="62">
        <v>15</v>
      </c>
      <c r="J16" s="63">
        <v>0</v>
      </c>
      <c r="K16" s="63">
        <v>750000</v>
      </c>
      <c r="L16" s="62">
        <v>22</v>
      </c>
      <c r="M16" s="109">
        <v>0</v>
      </c>
      <c r="N16" s="109">
        <v>1260000</v>
      </c>
      <c r="O16" s="62">
        <v>4</v>
      </c>
      <c r="P16" s="109">
        <v>0</v>
      </c>
      <c r="Q16" s="109">
        <v>240000</v>
      </c>
    </row>
    <row r="17" spans="1:17" x14ac:dyDescent="0.25">
      <c r="A17" s="61">
        <v>12</v>
      </c>
      <c r="B17" s="99" t="s">
        <v>57</v>
      </c>
      <c r="C17" s="62">
        <v>3</v>
      </c>
      <c r="D17" s="63">
        <v>0</v>
      </c>
      <c r="E17" s="63">
        <v>75000</v>
      </c>
      <c r="F17" s="62">
        <v>4</v>
      </c>
      <c r="G17" s="63">
        <v>0</v>
      </c>
      <c r="H17" s="63">
        <v>100000</v>
      </c>
      <c r="I17" s="62">
        <v>8</v>
      </c>
      <c r="J17" s="63">
        <v>0</v>
      </c>
      <c r="K17" s="63">
        <v>400000</v>
      </c>
      <c r="L17" s="62">
        <v>6</v>
      </c>
      <c r="M17" s="109">
        <v>0</v>
      </c>
      <c r="N17" s="109">
        <v>400000</v>
      </c>
      <c r="O17" s="62">
        <v>0</v>
      </c>
      <c r="P17" s="109">
        <v>0</v>
      </c>
      <c r="Q17" s="109">
        <v>0</v>
      </c>
    </row>
    <row r="18" spans="1:17" x14ac:dyDescent="0.25">
      <c r="A18" s="61">
        <v>13</v>
      </c>
      <c r="B18" s="99" t="s">
        <v>58</v>
      </c>
      <c r="C18" s="62">
        <v>0</v>
      </c>
      <c r="D18" s="63">
        <v>0</v>
      </c>
      <c r="E18" s="63">
        <v>0</v>
      </c>
      <c r="F18" s="62">
        <v>0</v>
      </c>
      <c r="G18" s="63">
        <v>0</v>
      </c>
      <c r="H18" s="63">
        <v>0</v>
      </c>
      <c r="I18" s="62">
        <v>1</v>
      </c>
      <c r="J18" s="63">
        <v>0</v>
      </c>
      <c r="K18" s="63">
        <v>50000</v>
      </c>
      <c r="L18" s="62">
        <v>0</v>
      </c>
      <c r="M18" s="109">
        <v>0</v>
      </c>
      <c r="N18" s="62">
        <v>0</v>
      </c>
      <c r="O18" s="62">
        <v>0</v>
      </c>
      <c r="P18" s="109">
        <v>0</v>
      </c>
      <c r="Q18" s="109">
        <v>0</v>
      </c>
    </row>
    <row r="19" spans="1:17" x14ac:dyDescent="0.25">
      <c r="A19" s="61">
        <v>14</v>
      </c>
      <c r="B19" s="99" t="s">
        <v>59</v>
      </c>
      <c r="C19" s="62">
        <v>0</v>
      </c>
      <c r="D19" s="63">
        <v>0</v>
      </c>
      <c r="E19" s="63">
        <v>0</v>
      </c>
      <c r="F19" s="62">
        <v>0</v>
      </c>
      <c r="G19" s="63">
        <v>0</v>
      </c>
      <c r="H19" s="63">
        <v>0</v>
      </c>
      <c r="I19" s="62">
        <v>3</v>
      </c>
      <c r="J19" s="63">
        <v>0</v>
      </c>
      <c r="K19" s="63">
        <v>150000</v>
      </c>
      <c r="L19" s="62">
        <v>4</v>
      </c>
      <c r="M19" s="109">
        <v>0</v>
      </c>
      <c r="N19" s="109">
        <v>200000</v>
      </c>
      <c r="O19" s="62">
        <v>0</v>
      </c>
      <c r="P19" s="109">
        <v>0</v>
      </c>
      <c r="Q19" s="109">
        <v>0</v>
      </c>
    </row>
    <row r="20" spans="1:17" x14ac:dyDescent="0.25">
      <c r="A20" s="61">
        <v>15</v>
      </c>
      <c r="B20" s="99" t="s">
        <v>60</v>
      </c>
      <c r="C20" s="62">
        <v>3</v>
      </c>
      <c r="D20" s="63">
        <v>0</v>
      </c>
      <c r="E20" s="63">
        <v>75000</v>
      </c>
      <c r="F20" s="62">
        <v>2</v>
      </c>
      <c r="G20" s="63">
        <v>0</v>
      </c>
      <c r="H20" s="63">
        <v>50000</v>
      </c>
      <c r="I20" s="62">
        <v>1</v>
      </c>
      <c r="J20" s="63">
        <v>0</v>
      </c>
      <c r="K20" s="63">
        <v>50000</v>
      </c>
      <c r="L20" s="62">
        <v>4</v>
      </c>
      <c r="M20" s="109">
        <v>0</v>
      </c>
      <c r="N20" s="109">
        <v>280000</v>
      </c>
      <c r="O20" s="62">
        <v>3</v>
      </c>
      <c r="P20" s="109">
        <v>0</v>
      </c>
      <c r="Q20" s="109">
        <v>210000</v>
      </c>
    </row>
    <row r="21" spans="1:17" x14ac:dyDescent="0.25">
      <c r="A21" s="61">
        <v>16</v>
      </c>
      <c r="B21" s="99" t="s">
        <v>61</v>
      </c>
      <c r="C21" s="62">
        <v>0</v>
      </c>
      <c r="D21" s="63">
        <v>0</v>
      </c>
      <c r="E21" s="63">
        <v>0</v>
      </c>
      <c r="F21" s="62">
        <v>0</v>
      </c>
      <c r="G21" s="63">
        <v>0</v>
      </c>
      <c r="H21" s="63">
        <v>0</v>
      </c>
      <c r="I21" s="62">
        <v>1</v>
      </c>
      <c r="J21" s="63">
        <v>0</v>
      </c>
      <c r="K21" s="63">
        <v>50000</v>
      </c>
      <c r="L21" s="62">
        <v>3</v>
      </c>
      <c r="M21" s="109">
        <v>0</v>
      </c>
      <c r="N21" s="109">
        <v>150000</v>
      </c>
      <c r="O21" s="62">
        <v>0</v>
      </c>
      <c r="P21" s="109">
        <v>0</v>
      </c>
      <c r="Q21" s="109">
        <v>0</v>
      </c>
    </row>
    <row r="22" spans="1:17" x14ac:dyDescent="0.25">
      <c r="A22" s="61">
        <v>17</v>
      </c>
      <c r="B22" s="99" t="s">
        <v>62</v>
      </c>
      <c r="C22" s="62">
        <v>1</v>
      </c>
      <c r="D22" s="63">
        <v>0</v>
      </c>
      <c r="E22" s="63">
        <v>25000</v>
      </c>
      <c r="F22" s="62">
        <v>0</v>
      </c>
      <c r="G22" s="63">
        <v>0</v>
      </c>
      <c r="H22" s="63">
        <v>0</v>
      </c>
      <c r="I22" s="62">
        <v>6</v>
      </c>
      <c r="J22" s="63">
        <v>0</v>
      </c>
      <c r="K22" s="63">
        <v>300000</v>
      </c>
      <c r="L22" s="62">
        <v>5</v>
      </c>
      <c r="M22" s="109">
        <v>0</v>
      </c>
      <c r="N22" s="109">
        <v>250000</v>
      </c>
      <c r="O22" s="62">
        <v>2</v>
      </c>
      <c r="P22" s="109">
        <v>0</v>
      </c>
      <c r="Q22" s="109">
        <v>100000</v>
      </c>
    </row>
    <row r="23" spans="1:17" x14ac:dyDescent="0.25">
      <c r="A23" s="61">
        <v>18</v>
      </c>
      <c r="B23" s="99" t="s">
        <v>63</v>
      </c>
      <c r="C23" s="62">
        <v>1</v>
      </c>
      <c r="D23" s="63">
        <v>0</v>
      </c>
      <c r="E23" s="63">
        <v>25000</v>
      </c>
      <c r="F23" s="62">
        <v>2</v>
      </c>
      <c r="G23" s="63">
        <v>0</v>
      </c>
      <c r="H23" s="63">
        <v>50000</v>
      </c>
      <c r="I23" s="62">
        <v>4</v>
      </c>
      <c r="J23" s="63">
        <v>0</v>
      </c>
      <c r="K23" s="63">
        <v>200000</v>
      </c>
      <c r="L23" s="62">
        <v>0</v>
      </c>
      <c r="M23" s="109">
        <v>0</v>
      </c>
      <c r="N23" s="62">
        <v>0</v>
      </c>
      <c r="O23" s="62">
        <v>0</v>
      </c>
      <c r="P23" s="109">
        <v>0</v>
      </c>
      <c r="Q23" s="109">
        <v>0</v>
      </c>
    </row>
    <row r="24" spans="1:17" x14ac:dyDescent="0.25">
      <c r="A24" s="61">
        <v>19</v>
      </c>
      <c r="B24" s="99" t="s">
        <v>64</v>
      </c>
      <c r="C24" s="62">
        <v>4</v>
      </c>
      <c r="D24" s="63">
        <v>0</v>
      </c>
      <c r="E24" s="63">
        <v>100000</v>
      </c>
      <c r="F24" s="62">
        <v>0</v>
      </c>
      <c r="G24" s="63">
        <v>0</v>
      </c>
      <c r="H24" s="63">
        <v>0</v>
      </c>
      <c r="I24" s="62">
        <v>4</v>
      </c>
      <c r="J24" s="63">
        <v>0</v>
      </c>
      <c r="K24" s="63">
        <v>200000</v>
      </c>
      <c r="L24" s="62">
        <v>2</v>
      </c>
      <c r="M24" s="109">
        <v>0</v>
      </c>
      <c r="N24" s="109">
        <v>100000</v>
      </c>
      <c r="O24" s="62">
        <v>0</v>
      </c>
      <c r="P24" s="109">
        <v>0</v>
      </c>
      <c r="Q24" s="109">
        <v>0</v>
      </c>
    </row>
    <row r="25" spans="1:17" x14ac:dyDescent="0.25">
      <c r="A25" s="61">
        <v>20</v>
      </c>
      <c r="B25" s="99" t="s">
        <v>65</v>
      </c>
      <c r="C25" s="62">
        <v>0</v>
      </c>
      <c r="D25" s="63">
        <v>0</v>
      </c>
      <c r="E25" s="63">
        <v>0</v>
      </c>
      <c r="F25" s="62">
        <v>3</v>
      </c>
      <c r="G25" s="63">
        <v>0</v>
      </c>
      <c r="H25" s="63">
        <v>75000</v>
      </c>
      <c r="I25" s="62">
        <v>0</v>
      </c>
      <c r="J25" s="63">
        <v>0</v>
      </c>
      <c r="K25" s="63">
        <v>0</v>
      </c>
      <c r="L25" s="62">
        <v>1</v>
      </c>
      <c r="M25" s="109">
        <v>0</v>
      </c>
      <c r="N25" s="109">
        <v>50000</v>
      </c>
      <c r="O25" s="62">
        <v>0</v>
      </c>
      <c r="P25" s="109">
        <v>0</v>
      </c>
      <c r="Q25" s="109">
        <v>0</v>
      </c>
    </row>
    <row r="26" spans="1:17" x14ac:dyDescent="0.25">
      <c r="A26" s="61">
        <v>21</v>
      </c>
      <c r="B26" s="99" t="s">
        <v>66</v>
      </c>
      <c r="C26" s="62">
        <v>0</v>
      </c>
      <c r="D26" s="63">
        <v>0</v>
      </c>
      <c r="E26" s="63">
        <v>0</v>
      </c>
      <c r="F26" s="62">
        <v>2</v>
      </c>
      <c r="G26" s="63">
        <v>0</v>
      </c>
      <c r="H26" s="63">
        <v>50000</v>
      </c>
      <c r="I26" s="62">
        <v>3</v>
      </c>
      <c r="J26" s="63">
        <v>0</v>
      </c>
      <c r="K26" s="63">
        <v>150000</v>
      </c>
      <c r="L26" s="62">
        <v>3</v>
      </c>
      <c r="M26" s="109">
        <v>0</v>
      </c>
      <c r="N26" s="109">
        <v>150000</v>
      </c>
      <c r="O26" s="62">
        <v>0</v>
      </c>
      <c r="P26" s="109">
        <v>0</v>
      </c>
      <c r="Q26" s="109">
        <v>0</v>
      </c>
    </row>
    <row r="27" spans="1:17" x14ac:dyDescent="0.25">
      <c r="A27" s="61">
        <v>22</v>
      </c>
      <c r="B27" s="99" t="s">
        <v>67</v>
      </c>
      <c r="C27" s="62">
        <v>0</v>
      </c>
      <c r="D27" s="63">
        <v>0</v>
      </c>
      <c r="E27" s="63">
        <v>0</v>
      </c>
      <c r="F27" s="62">
        <v>0</v>
      </c>
      <c r="G27" s="63">
        <v>0</v>
      </c>
      <c r="H27" s="63">
        <v>0</v>
      </c>
      <c r="I27" s="62">
        <v>0</v>
      </c>
      <c r="J27" s="63">
        <v>0</v>
      </c>
      <c r="K27" s="63">
        <v>0</v>
      </c>
      <c r="L27" s="62">
        <v>0</v>
      </c>
      <c r="M27" s="109">
        <v>0</v>
      </c>
      <c r="N27" s="62">
        <v>0</v>
      </c>
      <c r="O27" s="62">
        <v>0</v>
      </c>
      <c r="P27" s="109">
        <v>0</v>
      </c>
      <c r="Q27" s="109">
        <v>0</v>
      </c>
    </row>
    <row r="28" spans="1:17" x14ac:dyDescent="0.25">
      <c r="A28" s="61">
        <v>23</v>
      </c>
      <c r="B28" s="99" t="s">
        <v>68</v>
      </c>
      <c r="C28" s="62">
        <v>1</v>
      </c>
      <c r="D28" s="63">
        <v>0</v>
      </c>
      <c r="E28" s="63">
        <v>25000</v>
      </c>
      <c r="F28" s="62">
        <v>1</v>
      </c>
      <c r="G28" s="63">
        <v>0</v>
      </c>
      <c r="H28" s="63">
        <v>25000</v>
      </c>
      <c r="I28" s="62">
        <v>4</v>
      </c>
      <c r="J28" s="63">
        <v>0</v>
      </c>
      <c r="K28" s="63">
        <v>200000</v>
      </c>
      <c r="L28" s="62">
        <v>5</v>
      </c>
      <c r="M28" s="109">
        <v>0</v>
      </c>
      <c r="N28" s="109">
        <v>290000</v>
      </c>
      <c r="O28" s="62">
        <v>2</v>
      </c>
      <c r="P28" s="109">
        <v>0</v>
      </c>
      <c r="Q28" s="109">
        <v>100000</v>
      </c>
    </row>
    <row r="29" spans="1:17" x14ac:dyDescent="0.25">
      <c r="A29" s="61">
        <v>24</v>
      </c>
      <c r="B29" s="99" t="s">
        <v>69</v>
      </c>
      <c r="C29" s="62">
        <v>5</v>
      </c>
      <c r="D29" s="63">
        <v>0</v>
      </c>
      <c r="E29" s="63">
        <v>125000</v>
      </c>
      <c r="F29" s="62">
        <v>3</v>
      </c>
      <c r="G29" s="63">
        <v>0</v>
      </c>
      <c r="H29" s="63">
        <v>75000</v>
      </c>
      <c r="I29" s="62">
        <v>6</v>
      </c>
      <c r="J29" s="63">
        <v>0</v>
      </c>
      <c r="K29" s="63">
        <v>300000</v>
      </c>
      <c r="L29" s="62">
        <v>4</v>
      </c>
      <c r="M29" s="109">
        <v>0</v>
      </c>
      <c r="N29" s="109">
        <v>200000</v>
      </c>
      <c r="O29" s="62">
        <v>3</v>
      </c>
      <c r="P29" s="109">
        <v>0</v>
      </c>
      <c r="Q29" s="109">
        <v>150000</v>
      </c>
    </row>
    <row r="30" spans="1:17" x14ac:dyDescent="0.25">
      <c r="A30" s="61">
        <v>25</v>
      </c>
      <c r="B30" s="99" t="s">
        <v>70</v>
      </c>
      <c r="C30" s="62">
        <v>5</v>
      </c>
      <c r="D30" s="63">
        <v>0</v>
      </c>
      <c r="E30" s="63">
        <v>125000</v>
      </c>
      <c r="F30" s="62">
        <v>0</v>
      </c>
      <c r="G30" s="63">
        <v>0</v>
      </c>
      <c r="H30" s="63">
        <v>0</v>
      </c>
      <c r="I30" s="62">
        <v>7</v>
      </c>
      <c r="J30" s="63">
        <v>0</v>
      </c>
      <c r="K30" s="63">
        <v>350000</v>
      </c>
      <c r="L30" s="62">
        <v>5</v>
      </c>
      <c r="M30" s="109">
        <v>0</v>
      </c>
      <c r="N30" s="109">
        <v>250000</v>
      </c>
      <c r="O30" s="62">
        <v>0</v>
      </c>
      <c r="P30" s="109">
        <v>0</v>
      </c>
      <c r="Q30" s="109">
        <v>0</v>
      </c>
    </row>
    <row r="31" spans="1:17" x14ac:dyDescent="0.25">
      <c r="A31" s="61">
        <v>26</v>
      </c>
      <c r="B31" s="99" t="s">
        <v>71</v>
      </c>
      <c r="C31" s="62">
        <v>5</v>
      </c>
      <c r="D31" s="63">
        <v>0</v>
      </c>
      <c r="E31" s="63">
        <v>125000</v>
      </c>
      <c r="F31" s="62">
        <v>7</v>
      </c>
      <c r="G31" s="63">
        <v>0</v>
      </c>
      <c r="H31" s="63">
        <v>175000</v>
      </c>
      <c r="I31" s="62">
        <v>9</v>
      </c>
      <c r="J31" s="63">
        <v>0</v>
      </c>
      <c r="K31" s="63">
        <v>450000</v>
      </c>
      <c r="L31" s="62">
        <v>9</v>
      </c>
      <c r="M31" s="109">
        <v>0</v>
      </c>
      <c r="N31" s="109">
        <v>590000</v>
      </c>
      <c r="O31" s="62">
        <v>2</v>
      </c>
      <c r="P31" s="109">
        <v>0</v>
      </c>
      <c r="Q31" s="109">
        <v>120000</v>
      </c>
    </row>
    <row r="32" spans="1:17" x14ac:dyDescent="0.25">
      <c r="A32" s="61">
        <v>27</v>
      </c>
      <c r="B32" s="99" t="s">
        <v>72</v>
      </c>
      <c r="C32" s="62">
        <v>0</v>
      </c>
      <c r="D32" s="63">
        <v>0</v>
      </c>
      <c r="E32" s="63">
        <v>0</v>
      </c>
      <c r="F32" s="62">
        <v>1</v>
      </c>
      <c r="G32" s="63">
        <v>0</v>
      </c>
      <c r="H32" s="63">
        <v>25000</v>
      </c>
      <c r="I32" s="62">
        <v>0</v>
      </c>
      <c r="J32" s="63">
        <v>0</v>
      </c>
      <c r="K32" s="63">
        <v>0</v>
      </c>
      <c r="L32" s="62">
        <v>2</v>
      </c>
      <c r="M32" s="109">
        <v>0</v>
      </c>
      <c r="N32" s="109">
        <v>140000</v>
      </c>
      <c r="O32" s="62">
        <v>0</v>
      </c>
      <c r="P32" s="109">
        <v>0</v>
      </c>
      <c r="Q32" s="109">
        <v>0</v>
      </c>
    </row>
    <row r="33" spans="1:17" x14ac:dyDescent="0.25">
      <c r="A33" s="61">
        <v>28</v>
      </c>
      <c r="B33" s="99" t="s">
        <v>73</v>
      </c>
      <c r="C33" s="62">
        <v>1</v>
      </c>
      <c r="D33" s="63">
        <v>0</v>
      </c>
      <c r="E33" s="63">
        <v>25000</v>
      </c>
      <c r="F33" s="62">
        <v>1</v>
      </c>
      <c r="G33" s="63">
        <v>0</v>
      </c>
      <c r="H33" s="63">
        <v>25000</v>
      </c>
      <c r="I33" s="62">
        <v>1</v>
      </c>
      <c r="J33" s="63">
        <v>0</v>
      </c>
      <c r="K33" s="63">
        <v>50000</v>
      </c>
      <c r="L33" s="62">
        <v>1</v>
      </c>
      <c r="M33" s="109">
        <v>0</v>
      </c>
      <c r="N33" s="109">
        <v>70000</v>
      </c>
      <c r="O33" s="62">
        <v>0</v>
      </c>
      <c r="P33" s="109">
        <v>0</v>
      </c>
      <c r="Q33" s="109">
        <v>0</v>
      </c>
    </row>
    <row r="34" spans="1:17" x14ac:dyDescent="0.25">
      <c r="A34" s="61">
        <v>29</v>
      </c>
      <c r="B34" s="99" t="s">
        <v>74</v>
      </c>
      <c r="C34" s="62">
        <v>0</v>
      </c>
      <c r="D34" s="63">
        <v>0</v>
      </c>
      <c r="E34" s="63">
        <v>0</v>
      </c>
      <c r="F34" s="62">
        <v>0</v>
      </c>
      <c r="G34" s="63">
        <v>0</v>
      </c>
      <c r="H34" s="63">
        <v>0</v>
      </c>
      <c r="I34" s="62">
        <v>2</v>
      </c>
      <c r="J34" s="63">
        <v>0</v>
      </c>
      <c r="K34" s="63">
        <v>100000</v>
      </c>
      <c r="L34" s="62">
        <v>1</v>
      </c>
      <c r="M34" s="109">
        <v>0</v>
      </c>
      <c r="N34" s="109">
        <v>50000</v>
      </c>
      <c r="O34" s="62">
        <v>1</v>
      </c>
      <c r="P34" s="109">
        <v>0</v>
      </c>
      <c r="Q34" s="109">
        <v>70000</v>
      </c>
    </row>
    <row r="35" spans="1:17" x14ac:dyDescent="0.25">
      <c r="A35" s="61">
        <v>30</v>
      </c>
      <c r="B35" s="99" t="s">
        <v>75</v>
      </c>
      <c r="C35" s="62">
        <v>0</v>
      </c>
      <c r="D35" s="63">
        <v>0</v>
      </c>
      <c r="E35" s="63">
        <v>0</v>
      </c>
      <c r="F35" s="62">
        <v>0</v>
      </c>
      <c r="G35" s="63">
        <v>0</v>
      </c>
      <c r="H35" s="63">
        <v>0</v>
      </c>
      <c r="I35" s="62">
        <v>2</v>
      </c>
      <c r="J35" s="63">
        <v>0</v>
      </c>
      <c r="K35" s="63">
        <v>100000</v>
      </c>
      <c r="L35" s="62">
        <v>0</v>
      </c>
      <c r="M35" s="109">
        <v>0</v>
      </c>
      <c r="N35" s="62">
        <v>0</v>
      </c>
      <c r="O35" s="62">
        <v>0</v>
      </c>
      <c r="P35" s="109">
        <v>0</v>
      </c>
      <c r="Q35" s="109">
        <v>0</v>
      </c>
    </row>
    <row r="36" spans="1:17" x14ac:dyDescent="0.25">
      <c r="A36" s="61">
        <v>31</v>
      </c>
      <c r="B36" s="99" t="s">
        <v>76</v>
      </c>
      <c r="C36" s="62">
        <v>1</v>
      </c>
      <c r="D36" s="63">
        <v>0</v>
      </c>
      <c r="E36" s="63">
        <v>25000</v>
      </c>
      <c r="F36" s="62">
        <v>2</v>
      </c>
      <c r="G36" s="63">
        <v>0</v>
      </c>
      <c r="H36" s="63">
        <v>50000</v>
      </c>
      <c r="I36" s="62">
        <v>1</v>
      </c>
      <c r="J36" s="63">
        <v>0</v>
      </c>
      <c r="K36" s="63">
        <v>50000</v>
      </c>
      <c r="L36" s="62">
        <v>1</v>
      </c>
      <c r="M36" s="109">
        <v>0</v>
      </c>
      <c r="N36" s="109">
        <v>70000</v>
      </c>
      <c r="O36" s="62">
        <v>0</v>
      </c>
      <c r="P36" s="109">
        <v>0</v>
      </c>
      <c r="Q36" s="109">
        <v>0</v>
      </c>
    </row>
    <row r="37" spans="1:17" x14ac:dyDescent="0.25">
      <c r="A37" s="61">
        <v>32</v>
      </c>
      <c r="B37" s="99" t="s">
        <v>77</v>
      </c>
      <c r="C37" s="62">
        <v>2</v>
      </c>
      <c r="D37" s="63">
        <v>0</v>
      </c>
      <c r="E37" s="63">
        <v>50000</v>
      </c>
      <c r="F37" s="62">
        <v>2</v>
      </c>
      <c r="G37" s="63">
        <v>0</v>
      </c>
      <c r="H37" s="63">
        <v>50000</v>
      </c>
      <c r="I37" s="62">
        <v>6</v>
      </c>
      <c r="J37" s="63">
        <v>0</v>
      </c>
      <c r="K37" s="63">
        <v>300000</v>
      </c>
      <c r="L37" s="62">
        <v>3</v>
      </c>
      <c r="M37" s="109">
        <v>0</v>
      </c>
      <c r="N37" s="109">
        <v>190000</v>
      </c>
      <c r="O37" s="62">
        <v>3</v>
      </c>
      <c r="P37" s="109">
        <v>0</v>
      </c>
      <c r="Q37" s="109">
        <v>190000</v>
      </c>
    </row>
    <row r="38" spans="1:17" x14ac:dyDescent="0.25">
      <c r="A38" s="61">
        <v>33</v>
      </c>
      <c r="B38" s="99" t="s">
        <v>78</v>
      </c>
      <c r="C38" s="62">
        <v>17</v>
      </c>
      <c r="D38" s="63">
        <v>0</v>
      </c>
      <c r="E38" s="63">
        <v>425000</v>
      </c>
      <c r="F38" s="62">
        <v>7</v>
      </c>
      <c r="G38" s="63">
        <v>0</v>
      </c>
      <c r="H38" s="63">
        <v>175000</v>
      </c>
      <c r="I38" s="62">
        <v>4</v>
      </c>
      <c r="J38" s="63">
        <v>0</v>
      </c>
      <c r="K38" s="63">
        <v>200000</v>
      </c>
      <c r="L38" s="62">
        <v>22</v>
      </c>
      <c r="M38" s="109">
        <v>0</v>
      </c>
      <c r="N38" s="109">
        <v>1460000</v>
      </c>
      <c r="O38" s="62">
        <v>6</v>
      </c>
      <c r="P38" s="109">
        <v>0</v>
      </c>
      <c r="Q38" s="109">
        <v>420000</v>
      </c>
    </row>
    <row r="39" spans="1:17" x14ac:dyDescent="0.25">
      <c r="A39" s="61">
        <v>34</v>
      </c>
      <c r="B39" s="99" t="s">
        <v>79</v>
      </c>
      <c r="C39" s="62">
        <v>5</v>
      </c>
      <c r="D39" s="63">
        <v>0</v>
      </c>
      <c r="E39" s="63">
        <v>125000</v>
      </c>
      <c r="F39" s="62">
        <v>8</v>
      </c>
      <c r="G39" s="63">
        <v>0</v>
      </c>
      <c r="H39" s="63">
        <v>200000</v>
      </c>
      <c r="I39" s="62">
        <v>9</v>
      </c>
      <c r="J39" s="63">
        <v>0</v>
      </c>
      <c r="K39" s="63">
        <v>450000</v>
      </c>
      <c r="L39" s="62">
        <v>10</v>
      </c>
      <c r="M39" s="109">
        <v>0</v>
      </c>
      <c r="N39" s="109">
        <v>540000</v>
      </c>
      <c r="O39" s="62">
        <v>1</v>
      </c>
      <c r="P39" s="109">
        <v>0</v>
      </c>
      <c r="Q39" s="109">
        <v>70000</v>
      </c>
    </row>
    <row r="40" spans="1:17" x14ac:dyDescent="0.25">
      <c r="A40" s="61">
        <v>35</v>
      </c>
      <c r="B40" s="99" t="s">
        <v>80</v>
      </c>
      <c r="C40" s="62">
        <v>1</v>
      </c>
      <c r="D40" s="63">
        <v>0</v>
      </c>
      <c r="E40" s="63">
        <v>25000</v>
      </c>
      <c r="F40" s="62">
        <v>2</v>
      </c>
      <c r="G40" s="63">
        <v>0</v>
      </c>
      <c r="H40" s="63">
        <v>50000</v>
      </c>
      <c r="I40" s="62">
        <v>1</v>
      </c>
      <c r="J40" s="63">
        <v>0</v>
      </c>
      <c r="K40" s="63">
        <v>50000</v>
      </c>
      <c r="L40" s="62">
        <v>3</v>
      </c>
      <c r="M40" s="109">
        <v>0</v>
      </c>
      <c r="N40" s="109">
        <v>170000</v>
      </c>
      <c r="O40" s="62">
        <v>1</v>
      </c>
      <c r="P40" s="109">
        <v>0</v>
      </c>
      <c r="Q40" s="109">
        <v>70000</v>
      </c>
    </row>
    <row r="41" spans="1:17" x14ac:dyDescent="0.25">
      <c r="A41" s="61">
        <v>36</v>
      </c>
      <c r="B41" s="99" t="s">
        <v>81</v>
      </c>
      <c r="C41" s="62">
        <v>13</v>
      </c>
      <c r="D41" s="63">
        <v>0</v>
      </c>
      <c r="E41" s="63">
        <v>325000</v>
      </c>
      <c r="F41" s="62">
        <v>10</v>
      </c>
      <c r="G41" s="63">
        <v>0</v>
      </c>
      <c r="H41" s="63">
        <v>250000</v>
      </c>
      <c r="I41" s="62">
        <v>16</v>
      </c>
      <c r="J41" s="63">
        <v>0</v>
      </c>
      <c r="K41" s="63">
        <v>800000</v>
      </c>
      <c r="L41" s="62">
        <v>7</v>
      </c>
      <c r="M41" s="109">
        <v>0</v>
      </c>
      <c r="N41" s="109">
        <v>390000</v>
      </c>
      <c r="O41" s="62">
        <v>3</v>
      </c>
      <c r="P41" s="109">
        <v>0</v>
      </c>
      <c r="Q41" s="109">
        <v>190000</v>
      </c>
    </row>
    <row r="42" spans="1:17" x14ac:dyDescent="0.25">
      <c r="A42" s="61">
        <v>37</v>
      </c>
      <c r="B42" s="99" t="s">
        <v>82</v>
      </c>
      <c r="C42" s="62">
        <v>7</v>
      </c>
      <c r="D42" s="63">
        <v>0</v>
      </c>
      <c r="E42" s="63">
        <v>175000</v>
      </c>
      <c r="F42" s="62">
        <v>3</v>
      </c>
      <c r="G42" s="63">
        <v>0</v>
      </c>
      <c r="H42" s="63">
        <v>75000</v>
      </c>
      <c r="I42" s="62">
        <v>2</v>
      </c>
      <c r="J42" s="63">
        <v>0</v>
      </c>
      <c r="K42" s="63">
        <v>100000</v>
      </c>
      <c r="L42" s="62">
        <v>0</v>
      </c>
      <c r="M42" s="109">
        <v>0</v>
      </c>
      <c r="N42" s="62">
        <v>0</v>
      </c>
      <c r="O42" s="62">
        <v>2</v>
      </c>
      <c r="P42" s="109">
        <v>0</v>
      </c>
      <c r="Q42" s="109">
        <v>140000</v>
      </c>
    </row>
    <row r="43" spans="1:17" x14ac:dyDescent="0.25">
      <c r="A43" s="61">
        <v>38</v>
      </c>
      <c r="B43" s="99" t="s">
        <v>83</v>
      </c>
      <c r="C43" s="62">
        <v>3</v>
      </c>
      <c r="D43" s="63">
        <v>0</v>
      </c>
      <c r="E43" s="63">
        <v>75000</v>
      </c>
      <c r="F43" s="62">
        <v>1</v>
      </c>
      <c r="G43" s="63">
        <v>0</v>
      </c>
      <c r="H43" s="63">
        <v>25000</v>
      </c>
      <c r="I43" s="62">
        <v>1</v>
      </c>
      <c r="J43" s="63">
        <v>0</v>
      </c>
      <c r="K43" s="63">
        <v>50000</v>
      </c>
      <c r="L43" s="62">
        <v>0</v>
      </c>
      <c r="M43" s="109">
        <v>0</v>
      </c>
      <c r="N43" s="62">
        <v>0</v>
      </c>
      <c r="O43" s="62">
        <v>0</v>
      </c>
      <c r="P43" s="109">
        <v>0</v>
      </c>
      <c r="Q43" s="109">
        <v>0</v>
      </c>
    </row>
    <row r="44" spans="1:17" x14ac:dyDescent="0.25">
      <c r="A44" s="61">
        <v>39</v>
      </c>
      <c r="B44" s="99" t="s">
        <v>84</v>
      </c>
      <c r="C44" s="62">
        <v>0</v>
      </c>
      <c r="D44" s="63">
        <v>0</v>
      </c>
      <c r="E44" s="63">
        <v>0</v>
      </c>
      <c r="F44" s="62">
        <v>0</v>
      </c>
      <c r="G44" s="63">
        <v>0</v>
      </c>
      <c r="H44" s="63">
        <v>0</v>
      </c>
      <c r="I44" s="62">
        <v>1</v>
      </c>
      <c r="J44" s="63">
        <v>0</v>
      </c>
      <c r="K44" s="63">
        <v>50000</v>
      </c>
      <c r="L44" s="62">
        <v>0</v>
      </c>
      <c r="M44" s="109">
        <v>0</v>
      </c>
      <c r="N44" s="62">
        <v>0</v>
      </c>
      <c r="O44" s="62">
        <v>0</v>
      </c>
      <c r="P44" s="109">
        <v>0</v>
      </c>
      <c r="Q44" s="109">
        <v>0</v>
      </c>
    </row>
    <row r="45" spans="1:17" x14ac:dyDescent="0.25">
      <c r="A45" s="61">
        <v>40</v>
      </c>
      <c r="B45" s="99" t="s">
        <v>85</v>
      </c>
      <c r="C45" s="62">
        <v>0</v>
      </c>
      <c r="D45" s="63">
        <v>0</v>
      </c>
      <c r="E45" s="63">
        <v>0</v>
      </c>
      <c r="F45" s="62">
        <v>1</v>
      </c>
      <c r="G45" s="63">
        <v>0</v>
      </c>
      <c r="H45" s="63">
        <v>25000</v>
      </c>
      <c r="I45" s="62">
        <v>3</v>
      </c>
      <c r="J45" s="63">
        <v>0</v>
      </c>
      <c r="K45" s="63">
        <v>150000</v>
      </c>
      <c r="L45" s="62">
        <v>2</v>
      </c>
      <c r="M45" s="109">
        <v>0</v>
      </c>
      <c r="N45" s="109">
        <v>120000</v>
      </c>
      <c r="O45" s="62">
        <v>2</v>
      </c>
      <c r="P45" s="109">
        <v>0</v>
      </c>
      <c r="Q45" s="109">
        <v>120000</v>
      </c>
    </row>
    <row r="46" spans="1:17" x14ac:dyDescent="0.25">
      <c r="A46" s="61">
        <v>41</v>
      </c>
      <c r="B46" s="99" t="s">
        <v>86</v>
      </c>
      <c r="C46" s="62">
        <v>6</v>
      </c>
      <c r="D46" s="63">
        <v>0</v>
      </c>
      <c r="E46" s="63">
        <v>150000</v>
      </c>
      <c r="F46" s="62">
        <v>4</v>
      </c>
      <c r="G46" s="63">
        <v>0</v>
      </c>
      <c r="H46" s="63">
        <v>100000</v>
      </c>
      <c r="I46" s="62">
        <v>1</v>
      </c>
      <c r="J46" s="63">
        <v>0</v>
      </c>
      <c r="K46" s="63">
        <v>50000</v>
      </c>
      <c r="L46" s="62">
        <v>3</v>
      </c>
      <c r="M46" s="109">
        <v>0</v>
      </c>
      <c r="N46" s="109">
        <v>150000</v>
      </c>
      <c r="O46" s="62">
        <v>1</v>
      </c>
      <c r="P46" s="109">
        <v>0</v>
      </c>
      <c r="Q46" s="109">
        <v>50000</v>
      </c>
    </row>
    <row r="47" spans="1:17" x14ac:dyDescent="0.25">
      <c r="A47" s="61">
        <v>42</v>
      </c>
      <c r="B47" s="99" t="s">
        <v>87</v>
      </c>
      <c r="C47" s="62">
        <v>0</v>
      </c>
      <c r="D47" s="63">
        <v>0</v>
      </c>
      <c r="E47" s="63">
        <v>0</v>
      </c>
      <c r="F47" s="62">
        <v>0</v>
      </c>
      <c r="G47" s="63">
        <v>0</v>
      </c>
      <c r="H47" s="63">
        <v>0</v>
      </c>
      <c r="I47" s="62">
        <v>0</v>
      </c>
      <c r="J47" s="63">
        <v>0</v>
      </c>
      <c r="K47" s="63">
        <v>0</v>
      </c>
      <c r="L47" s="62">
        <v>0</v>
      </c>
      <c r="M47" s="109">
        <v>0</v>
      </c>
      <c r="N47" s="62">
        <v>0</v>
      </c>
      <c r="O47" s="62">
        <v>0</v>
      </c>
      <c r="P47" s="109">
        <v>0</v>
      </c>
      <c r="Q47" s="109">
        <v>0</v>
      </c>
    </row>
    <row r="48" spans="1:17" x14ac:dyDescent="0.25">
      <c r="A48" s="61">
        <v>43</v>
      </c>
      <c r="B48" s="99" t="s">
        <v>88</v>
      </c>
      <c r="C48" s="62">
        <v>2</v>
      </c>
      <c r="D48" s="63">
        <v>0</v>
      </c>
      <c r="E48" s="63">
        <v>50000</v>
      </c>
      <c r="F48" s="62">
        <v>1</v>
      </c>
      <c r="G48" s="63">
        <v>0</v>
      </c>
      <c r="H48" s="63">
        <v>25000</v>
      </c>
      <c r="I48" s="62">
        <v>2</v>
      </c>
      <c r="J48" s="63">
        <v>0</v>
      </c>
      <c r="K48" s="63">
        <v>100000</v>
      </c>
      <c r="L48" s="62">
        <v>0</v>
      </c>
      <c r="M48" s="109">
        <v>0</v>
      </c>
      <c r="N48" s="62">
        <v>0</v>
      </c>
      <c r="O48" s="62">
        <v>1</v>
      </c>
      <c r="P48" s="109">
        <v>0</v>
      </c>
      <c r="Q48" s="109">
        <v>70000</v>
      </c>
    </row>
    <row r="49" spans="1:17" x14ac:dyDescent="0.25">
      <c r="A49" s="61">
        <v>44</v>
      </c>
      <c r="B49" s="99" t="s">
        <v>89</v>
      </c>
      <c r="C49" s="62">
        <v>6</v>
      </c>
      <c r="D49" s="63">
        <v>0</v>
      </c>
      <c r="E49" s="63">
        <v>150000</v>
      </c>
      <c r="F49" s="62">
        <v>4</v>
      </c>
      <c r="G49" s="63">
        <v>0</v>
      </c>
      <c r="H49" s="63">
        <v>100000</v>
      </c>
      <c r="I49" s="62">
        <v>3</v>
      </c>
      <c r="J49" s="63">
        <v>0</v>
      </c>
      <c r="K49" s="63">
        <v>150000</v>
      </c>
      <c r="L49" s="62">
        <v>1</v>
      </c>
      <c r="M49" s="109">
        <v>0</v>
      </c>
      <c r="N49" s="109">
        <v>50000</v>
      </c>
      <c r="O49" s="62">
        <v>2</v>
      </c>
      <c r="P49" s="109">
        <v>0</v>
      </c>
      <c r="Q49" s="109">
        <v>120000</v>
      </c>
    </row>
    <row r="50" spans="1:17" x14ac:dyDescent="0.25">
      <c r="A50" s="61">
        <v>45</v>
      </c>
      <c r="B50" s="99" t="s">
        <v>90</v>
      </c>
      <c r="C50" s="62">
        <v>3</v>
      </c>
      <c r="D50" s="63">
        <v>0</v>
      </c>
      <c r="E50" s="63">
        <v>75000</v>
      </c>
      <c r="F50" s="62">
        <v>2</v>
      </c>
      <c r="G50" s="63">
        <v>0</v>
      </c>
      <c r="H50" s="63">
        <v>50000</v>
      </c>
      <c r="I50" s="62">
        <v>2</v>
      </c>
      <c r="J50" s="63">
        <v>0</v>
      </c>
      <c r="K50" s="63">
        <v>100000</v>
      </c>
      <c r="L50" s="62">
        <v>0</v>
      </c>
      <c r="M50" s="109">
        <v>0</v>
      </c>
      <c r="N50" s="62">
        <v>0</v>
      </c>
      <c r="O50" s="62">
        <v>1</v>
      </c>
      <c r="P50" s="109">
        <v>0</v>
      </c>
      <c r="Q50" s="109">
        <v>70000</v>
      </c>
    </row>
    <row r="51" spans="1:17" x14ac:dyDescent="0.25">
      <c r="A51" s="61">
        <v>46</v>
      </c>
      <c r="B51" s="99" t="s">
        <v>91</v>
      </c>
      <c r="C51" s="62">
        <v>1</v>
      </c>
      <c r="D51" s="63">
        <v>0</v>
      </c>
      <c r="E51" s="63">
        <v>25000</v>
      </c>
      <c r="F51" s="62">
        <v>2</v>
      </c>
      <c r="G51" s="63">
        <v>0</v>
      </c>
      <c r="H51" s="63">
        <v>50000</v>
      </c>
      <c r="I51" s="62">
        <v>1</v>
      </c>
      <c r="J51" s="63">
        <v>0</v>
      </c>
      <c r="K51" s="63">
        <v>50000</v>
      </c>
      <c r="L51" s="62">
        <v>3</v>
      </c>
      <c r="M51" s="109">
        <v>0</v>
      </c>
      <c r="N51" s="109">
        <v>170000</v>
      </c>
      <c r="O51" s="62">
        <v>0</v>
      </c>
      <c r="P51" s="109">
        <v>0</v>
      </c>
      <c r="Q51" s="109">
        <v>0</v>
      </c>
    </row>
    <row r="52" spans="1:17" x14ac:dyDescent="0.25">
      <c r="A52" s="61">
        <v>47</v>
      </c>
      <c r="B52" s="99" t="s">
        <v>92</v>
      </c>
      <c r="C52" s="62">
        <v>2</v>
      </c>
      <c r="D52" s="63">
        <v>0</v>
      </c>
      <c r="E52" s="63">
        <v>50000</v>
      </c>
      <c r="F52" s="62">
        <v>2</v>
      </c>
      <c r="G52" s="63">
        <v>0</v>
      </c>
      <c r="H52" s="63">
        <v>50000</v>
      </c>
      <c r="I52" s="62">
        <v>3</v>
      </c>
      <c r="J52" s="63">
        <v>0</v>
      </c>
      <c r="K52" s="63">
        <v>150000</v>
      </c>
      <c r="L52" s="62">
        <v>1</v>
      </c>
      <c r="M52" s="109">
        <v>0</v>
      </c>
      <c r="N52" s="109">
        <v>70000</v>
      </c>
      <c r="O52" s="62">
        <v>0</v>
      </c>
      <c r="P52" s="109">
        <v>0</v>
      </c>
      <c r="Q52" s="109">
        <v>0</v>
      </c>
    </row>
    <row r="53" spans="1:17" x14ac:dyDescent="0.25">
      <c r="A53" s="61">
        <v>48</v>
      </c>
      <c r="B53" s="99" t="s">
        <v>93</v>
      </c>
      <c r="C53" s="62">
        <v>0</v>
      </c>
      <c r="D53" s="63">
        <v>0</v>
      </c>
      <c r="E53" s="63">
        <v>0</v>
      </c>
      <c r="F53" s="62">
        <v>0</v>
      </c>
      <c r="G53" s="63">
        <v>0</v>
      </c>
      <c r="H53" s="63">
        <v>0</v>
      </c>
      <c r="I53" s="62">
        <v>1</v>
      </c>
      <c r="J53" s="63">
        <v>0</v>
      </c>
      <c r="K53" s="63">
        <v>50000</v>
      </c>
      <c r="L53" s="62">
        <v>0</v>
      </c>
      <c r="M53" s="109">
        <v>0</v>
      </c>
      <c r="N53" s="62">
        <v>0</v>
      </c>
      <c r="O53" s="62">
        <v>1</v>
      </c>
      <c r="P53" s="109">
        <v>0</v>
      </c>
      <c r="Q53" s="109">
        <v>70000</v>
      </c>
    </row>
    <row r="54" spans="1:17" x14ac:dyDescent="0.25">
      <c r="A54" s="61">
        <v>49</v>
      </c>
      <c r="B54" s="99" t="s">
        <v>94</v>
      </c>
      <c r="C54" s="62">
        <v>4</v>
      </c>
      <c r="D54" s="63">
        <v>0</v>
      </c>
      <c r="E54" s="63">
        <v>100000</v>
      </c>
      <c r="F54" s="62">
        <v>5</v>
      </c>
      <c r="G54" s="63">
        <v>0</v>
      </c>
      <c r="H54" s="63">
        <v>125000</v>
      </c>
      <c r="I54" s="62">
        <v>8</v>
      </c>
      <c r="J54" s="63">
        <v>0</v>
      </c>
      <c r="K54" s="63">
        <v>400000</v>
      </c>
      <c r="L54" s="62">
        <v>6</v>
      </c>
      <c r="M54" s="109">
        <v>0</v>
      </c>
      <c r="N54" s="109">
        <v>340000</v>
      </c>
      <c r="O54" s="62">
        <v>1</v>
      </c>
      <c r="P54" s="109">
        <v>0</v>
      </c>
      <c r="Q54" s="109">
        <v>70000</v>
      </c>
    </row>
    <row r="55" spans="1:17" x14ac:dyDescent="0.25">
      <c r="A55" s="61">
        <v>50</v>
      </c>
      <c r="B55" s="99" t="s">
        <v>95</v>
      </c>
      <c r="C55" s="62">
        <v>1</v>
      </c>
      <c r="D55" s="63">
        <v>0</v>
      </c>
      <c r="E55" s="63">
        <v>25000</v>
      </c>
      <c r="F55" s="62">
        <v>1</v>
      </c>
      <c r="G55" s="63">
        <v>0</v>
      </c>
      <c r="H55" s="63">
        <v>25000</v>
      </c>
      <c r="I55" s="62">
        <v>1</v>
      </c>
      <c r="J55" s="63">
        <v>0</v>
      </c>
      <c r="K55" s="63">
        <v>50000</v>
      </c>
      <c r="L55" s="62">
        <v>2</v>
      </c>
      <c r="M55" s="109">
        <v>0</v>
      </c>
      <c r="N55" s="109">
        <v>140000</v>
      </c>
      <c r="O55" s="62">
        <v>0</v>
      </c>
      <c r="P55" s="109">
        <v>0</v>
      </c>
      <c r="Q55" s="109">
        <v>0</v>
      </c>
    </row>
    <row r="56" spans="1:17" x14ac:dyDescent="0.25">
      <c r="A56" s="61">
        <v>51</v>
      </c>
      <c r="B56" s="99" t="s">
        <v>96</v>
      </c>
      <c r="C56" s="62">
        <v>6</v>
      </c>
      <c r="D56" s="63">
        <v>0</v>
      </c>
      <c r="E56" s="63">
        <v>150000</v>
      </c>
      <c r="F56" s="62">
        <v>1</v>
      </c>
      <c r="G56" s="63">
        <v>0</v>
      </c>
      <c r="H56" s="63">
        <v>25000</v>
      </c>
      <c r="I56" s="62">
        <v>0</v>
      </c>
      <c r="J56" s="63">
        <v>0</v>
      </c>
      <c r="K56" s="63">
        <v>0</v>
      </c>
      <c r="L56" s="62">
        <v>1</v>
      </c>
      <c r="M56" s="109">
        <v>0</v>
      </c>
      <c r="N56" s="109">
        <v>50000</v>
      </c>
      <c r="O56" s="62">
        <v>0</v>
      </c>
      <c r="P56" s="109">
        <v>0</v>
      </c>
      <c r="Q56" s="109">
        <v>0</v>
      </c>
    </row>
    <row r="57" spans="1:17" x14ac:dyDescent="0.25">
      <c r="A57" s="61">
        <v>52</v>
      </c>
      <c r="B57" s="99" t="s">
        <v>97</v>
      </c>
      <c r="C57" s="62">
        <v>1</v>
      </c>
      <c r="D57" s="63">
        <v>0</v>
      </c>
      <c r="E57" s="63">
        <v>25000</v>
      </c>
      <c r="F57" s="62">
        <v>1</v>
      </c>
      <c r="G57" s="63">
        <v>0</v>
      </c>
      <c r="H57" s="63">
        <v>25000</v>
      </c>
      <c r="I57" s="62">
        <v>4</v>
      </c>
      <c r="J57" s="63">
        <v>0</v>
      </c>
      <c r="K57" s="63">
        <v>200000</v>
      </c>
      <c r="L57" s="62">
        <v>2</v>
      </c>
      <c r="M57" s="109">
        <v>0</v>
      </c>
      <c r="N57" s="109">
        <v>120000</v>
      </c>
      <c r="O57" s="62">
        <v>1</v>
      </c>
      <c r="P57" s="109">
        <v>0</v>
      </c>
      <c r="Q57" s="109">
        <v>70000</v>
      </c>
    </row>
    <row r="58" spans="1:17" x14ac:dyDescent="0.25">
      <c r="A58" s="61">
        <v>53</v>
      </c>
      <c r="B58" s="99" t="s">
        <v>98</v>
      </c>
      <c r="C58" s="62">
        <v>2</v>
      </c>
      <c r="D58" s="63">
        <v>0</v>
      </c>
      <c r="E58" s="63">
        <v>50000</v>
      </c>
      <c r="F58" s="62">
        <v>2</v>
      </c>
      <c r="G58" s="63">
        <v>0</v>
      </c>
      <c r="H58" s="63">
        <v>50000</v>
      </c>
      <c r="I58" s="62">
        <v>6</v>
      </c>
      <c r="J58" s="63">
        <v>0</v>
      </c>
      <c r="K58" s="63">
        <v>300000</v>
      </c>
      <c r="L58" s="62">
        <v>2</v>
      </c>
      <c r="M58" s="109">
        <v>0</v>
      </c>
      <c r="N58" s="109">
        <v>120000</v>
      </c>
      <c r="O58" s="62">
        <v>1</v>
      </c>
      <c r="P58" s="109">
        <v>0</v>
      </c>
      <c r="Q58" s="109">
        <v>70000</v>
      </c>
    </row>
    <row r="59" spans="1:17" x14ac:dyDescent="0.25">
      <c r="A59" s="61">
        <v>54</v>
      </c>
      <c r="B59" s="99" t="s">
        <v>99</v>
      </c>
      <c r="C59" s="62">
        <v>0</v>
      </c>
      <c r="D59" s="63">
        <v>0</v>
      </c>
      <c r="E59" s="63">
        <v>0</v>
      </c>
      <c r="F59" s="62">
        <v>1</v>
      </c>
      <c r="G59" s="63">
        <v>0</v>
      </c>
      <c r="H59" s="63">
        <v>25000</v>
      </c>
      <c r="I59" s="62">
        <v>6</v>
      </c>
      <c r="J59" s="63">
        <v>0</v>
      </c>
      <c r="K59" s="63">
        <v>300000</v>
      </c>
      <c r="L59" s="62">
        <v>8</v>
      </c>
      <c r="M59" s="109">
        <v>0</v>
      </c>
      <c r="N59" s="109">
        <v>480000</v>
      </c>
      <c r="O59" s="62">
        <v>0</v>
      </c>
      <c r="P59" s="109">
        <v>0</v>
      </c>
      <c r="Q59" s="109">
        <v>0</v>
      </c>
    </row>
    <row r="60" spans="1:17" x14ac:dyDescent="0.25">
      <c r="A60" s="61">
        <v>55</v>
      </c>
      <c r="B60" s="99" t="s">
        <v>100</v>
      </c>
      <c r="C60" s="62">
        <v>2</v>
      </c>
      <c r="D60" s="63">
        <v>0</v>
      </c>
      <c r="E60" s="63">
        <v>50000</v>
      </c>
      <c r="F60" s="62">
        <v>1</v>
      </c>
      <c r="G60" s="63">
        <v>0</v>
      </c>
      <c r="H60" s="63">
        <v>25000</v>
      </c>
      <c r="I60" s="62">
        <v>2</v>
      </c>
      <c r="J60" s="63">
        <v>0</v>
      </c>
      <c r="K60" s="63">
        <v>100000</v>
      </c>
      <c r="L60" s="62">
        <v>0</v>
      </c>
      <c r="M60" s="109">
        <v>0</v>
      </c>
      <c r="N60" s="62">
        <v>0</v>
      </c>
      <c r="O60" s="62">
        <v>0</v>
      </c>
      <c r="P60" s="109">
        <v>0</v>
      </c>
      <c r="Q60" s="109">
        <v>0</v>
      </c>
    </row>
    <row r="61" spans="1:17" x14ac:dyDescent="0.25">
      <c r="A61" s="61">
        <v>56</v>
      </c>
      <c r="B61" s="99" t="s">
        <v>101</v>
      </c>
      <c r="C61" s="62">
        <v>2</v>
      </c>
      <c r="D61" s="63">
        <v>0</v>
      </c>
      <c r="E61" s="63">
        <v>50000</v>
      </c>
      <c r="F61" s="62">
        <v>2</v>
      </c>
      <c r="G61" s="63">
        <v>0</v>
      </c>
      <c r="H61" s="63">
        <v>50000</v>
      </c>
      <c r="I61" s="62">
        <v>2</v>
      </c>
      <c r="J61" s="63">
        <v>0</v>
      </c>
      <c r="K61" s="63">
        <v>100000</v>
      </c>
      <c r="L61" s="62">
        <v>2</v>
      </c>
      <c r="M61" s="109">
        <v>0</v>
      </c>
      <c r="N61" s="109">
        <v>100000</v>
      </c>
      <c r="O61" s="62">
        <v>2</v>
      </c>
      <c r="P61" s="109">
        <v>0</v>
      </c>
      <c r="Q61" s="109">
        <v>100000</v>
      </c>
    </row>
    <row r="62" spans="1:17" x14ac:dyDescent="0.25">
      <c r="A62" s="61">
        <v>57</v>
      </c>
      <c r="B62" s="99" t="s">
        <v>102</v>
      </c>
      <c r="C62" s="62">
        <v>0</v>
      </c>
      <c r="D62" s="63">
        <v>0</v>
      </c>
      <c r="E62" s="63">
        <v>0</v>
      </c>
      <c r="F62" s="62">
        <v>0</v>
      </c>
      <c r="G62" s="63">
        <v>0</v>
      </c>
      <c r="H62" s="63">
        <v>0</v>
      </c>
      <c r="I62" s="62">
        <v>1</v>
      </c>
      <c r="J62" s="63">
        <v>0</v>
      </c>
      <c r="K62" s="63">
        <v>50000</v>
      </c>
      <c r="L62" s="62">
        <v>0</v>
      </c>
      <c r="M62" s="109">
        <v>0</v>
      </c>
      <c r="N62" s="62">
        <v>0</v>
      </c>
      <c r="O62" s="62">
        <v>0</v>
      </c>
      <c r="P62" s="109">
        <v>0</v>
      </c>
      <c r="Q62" s="109">
        <v>0</v>
      </c>
    </row>
    <row r="63" spans="1:17" x14ac:dyDescent="0.25">
      <c r="A63" s="61">
        <v>58</v>
      </c>
      <c r="B63" s="99" t="s">
        <v>103</v>
      </c>
      <c r="C63" s="62">
        <v>1</v>
      </c>
      <c r="D63" s="63">
        <v>0</v>
      </c>
      <c r="E63" s="63">
        <v>25000</v>
      </c>
      <c r="F63" s="62">
        <v>1</v>
      </c>
      <c r="G63" s="63">
        <v>0</v>
      </c>
      <c r="H63" s="63">
        <v>25000</v>
      </c>
      <c r="I63" s="62">
        <v>0</v>
      </c>
      <c r="J63" s="63">
        <v>0</v>
      </c>
      <c r="K63" s="63">
        <v>0</v>
      </c>
      <c r="L63" s="62">
        <v>0</v>
      </c>
      <c r="M63" s="109">
        <v>0</v>
      </c>
      <c r="N63" s="62">
        <v>0</v>
      </c>
      <c r="O63" s="62">
        <v>0</v>
      </c>
      <c r="P63" s="109">
        <v>0</v>
      </c>
      <c r="Q63" s="109">
        <v>0</v>
      </c>
    </row>
    <row r="64" spans="1:17" x14ac:dyDescent="0.25">
      <c r="A64" s="61">
        <v>59</v>
      </c>
      <c r="B64" s="99" t="s">
        <v>104</v>
      </c>
      <c r="C64" s="62">
        <v>5</v>
      </c>
      <c r="D64" s="63">
        <v>0</v>
      </c>
      <c r="E64" s="63">
        <v>125000</v>
      </c>
      <c r="F64" s="62">
        <v>5</v>
      </c>
      <c r="G64" s="63">
        <v>0</v>
      </c>
      <c r="H64" s="63">
        <v>125000</v>
      </c>
      <c r="I64" s="62">
        <v>10</v>
      </c>
      <c r="J64" s="63">
        <v>0</v>
      </c>
      <c r="K64" s="63">
        <v>500000</v>
      </c>
      <c r="L64" s="62">
        <v>5</v>
      </c>
      <c r="M64" s="109">
        <v>0</v>
      </c>
      <c r="N64" s="109">
        <v>270000</v>
      </c>
      <c r="O64" s="62">
        <v>2</v>
      </c>
      <c r="P64" s="109">
        <v>0</v>
      </c>
      <c r="Q64" s="109">
        <v>100000</v>
      </c>
    </row>
    <row r="65" spans="1:17" x14ac:dyDescent="0.25">
      <c r="A65" s="61">
        <v>60</v>
      </c>
      <c r="B65" s="99" t="s">
        <v>105</v>
      </c>
      <c r="C65" s="62">
        <v>2</v>
      </c>
      <c r="D65" s="63">
        <v>0</v>
      </c>
      <c r="E65" s="63">
        <v>50000</v>
      </c>
      <c r="F65" s="62">
        <v>0</v>
      </c>
      <c r="G65" s="63">
        <v>0</v>
      </c>
      <c r="H65" s="63">
        <v>0</v>
      </c>
      <c r="I65" s="62">
        <v>2</v>
      </c>
      <c r="J65" s="63">
        <v>0</v>
      </c>
      <c r="K65" s="63">
        <v>100000</v>
      </c>
      <c r="L65" s="62">
        <v>0</v>
      </c>
      <c r="M65" s="109">
        <v>0</v>
      </c>
      <c r="N65" s="62">
        <v>0</v>
      </c>
      <c r="O65" s="62">
        <v>0</v>
      </c>
      <c r="P65" s="109">
        <v>0</v>
      </c>
      <c r="Q65" s="109">
        <v>0</v>
      </c>
    </row>
    <row r="66" spans="1:17" x14ac:dyDescent="0.25">
      <c r="A66" s="61">
        <v>61</v>
      </c>
      <c r="B66" s="99" t="s">
        <v>106</v>
      </c>
      <c r="C66" s="62">
        <v>2</v>
      </c>
      <c r="D66" s="63">
        <v>0</v>
      </c>
      <c r="E66" s="63">
        <v>50000</v>
      </c>
      <c r="F66" s="62">
        <v>1</v>
      </c>
      <c r="G66" s="63">
        <v>0</v>
      </c>
      <c r="H66" s="63">
        <v>25000</v>
      </c>
      <c r="I66" s="62">
        <v>3</v>
      </c>
      <c r="J66" s="63">
        <v>0</v>
      </c>
      <c r="K66" s="63">
        <v>150000</v>
      </c>
      <c r="L66" s="62">
        <v>2</v>
      </c>
      <c r="M66" s="109">
        <v>0</v>
      </c>
      <c r="N66" s="109">
        <v>120000</v>
      </c>
      <c r="O66" s="62">
        <v>0</v>
      </c>
      <c r="P66" s="109">
        <v>0</v>
      </c>
      <c r="Q66" s="109">
        <v>0</v>
      </c>
    </row>
    <row r="67" spans="1:17" x14ac:dyDescent="0.25">
      <c r="A67" s="61">
        <v>62</v>
      </c>
      <c r="B67" s="99" t="s">
        <v>132</v>
      </c>
      <c r="C67" s="62">
        <v>2</v>
      </c>
      <c r="D67" s="63">
        <v>0</v>
      </c>
      <c r="E67" s="63">
        <v>50000</v>
      </c>
      <c r="F67" s="62">
        <v>0</v>
      </c>
      <c r="G67" s="63">
        <v>0</v>
      </c>
      <c r="H67" s="63">
        <v>0</v>
      </c>
      <c r="I67" s="62">
        <v>0</v>
      </c>
      <c r="J67" s="63">
        <v>0</v>
      </c>
      <c r="K67" s="63">
        <v>0</v>
      </c>
      <c r="L67" s="62">
        <v>1</v>
      </c>
      <c r="M67" s="109">
        <v>0</v>
      </c>
      <c r="N67" s="109">
        <v>70000</v>
      </c>
      <c r="O67" s="62">
        <v>1</v>
      </c>
      <c r="P67" s="109">
        <v>0</v>
      </c>
      <c r="Q67" s="109">
        <v>70000</v>
      </c>
    </row>
    <row r="68" spans="1:17" x14ac:dyDescent="0.25">
      <c r="A68" s="61">
        <v>63</v>
      </c>
      <c r="B68" s="99" t="s">
        <v>108</v>
      </c>
      <c r="C68" s="62">
        <v>0</v>
      </c>
      <c r="D68" s="63">
        <v>0</v>
      </c>
      <c r="E68" s="63">
        <v>0</v>
      </c>
      <c r="F68" s="62">
        <v>0</v>
      </c>
      <c r="G68" s="63">
        <v>0</v>
      </c>
      <c r="H68" s="63">
        <v>0</v>
      </c>
      <c r="I68" s="62">
        <v>0</v>
      </c>
      <c r="J68" s="63">
        <v>0</v>
      </c>
      <c r="K68" s="63">
        <v>0</v>
      </c>
      <c r="L68" s="62">
        <v>0</v>
      </c>
      <c r="M68" s="109">
        <v>0</v>
      </c>
      <c r="N68" s="62">
        <v>0</v>
      </c>
      <c r="O68" s="62">
        <v>0</v>
      </c>
      <c r="P68" s="109">
        <v>0</v>
      </c>
      <c r="Q68" s="109">
        <v>0</v>
      </c>
    </row>
    <row r="69" spans="1:17" x14ac:dyDescent="0.25">
      <c r="A69" s="61">
        <v>64</v>
      </c>
      <c r="B69" s="99" t="s">
        <v>109</v>
      </c>
      <c r="C69" s="62">
        <v>0</v>
      </c>
      <c r="D69" s="63">
        <v>0</v>
      </c>
      <c r="E69" s="63">
        <v>0</v>
      </c>
      <c r="F69" s="62">
        <v>1</v>
      </c>
      <c r="G69" s="63">
        <v>0</v>
      </c>
      <c r="H69" s="63">
        <v>25000</v>
      </c>
      <c r="I69" s="62">
        <v>0</v>
      </c>
      <c r="J69" s="63">
        <v>0</v>
      </c>
      <c r="K69" s="63">
        <v>0</v>
      </c>
      <c r="L69" s="62">
        <v>0</v>
      </c>
      <c r="M69" s="109">
        <v>0</v>
      </c>
      <c r="N69" s="62">
        <v>0</v>
      </c>
      <c r="O69" s="62">
        <v>0</v>
      </c>
      <c r="P69" s="109">
        <v>0</v>
      </c>
      <c r="Q69" s="109">
        <v>0</v>
      </c>
    </row>
    <row r="70" spans="1:17" x14ac:dyDescent="0.25">
      <c r="A70" s="61">
        <v>65</v>
      </c>
      <c r="B70" s="99" t="s">
        <v>110</v>
      </c>
      <c r="C70" s="62">
        <v>1</v>
      </c>
      <c r="D70" s="63">
        <v>0</v>
      </c>
      <c r="E70" s="63">
        <v>25000</v>
      </c>
      <c r="F70" s="62">
        <v>0</v>
      </c>
      <c r="G70" s="63">
        <v>0</v>
      </c>
      <c r="H70" s="63">
        <v>0</v>
      </c>
      <c r="I70" s="62">
        <v>3</v>
      </c>
      <c r="J70" s="63">
        <v>0</v>
      </c>
      <c r="K70" s="63">
        <v>150000</v>
      </c>
      <c r="L70" s="62">
        <v>2</v>
      </c>
      <c r="M70" s="109">
        <v>0</v>
      </c>
      <c r="N70" s="109">
        <v>100000</v>
      </c>
      <c r="O70" s="62">
        <v>1</v>
      </c>
      <c r="P70" s="109">
        <v>0</v>
      </c>
      <c r="Q70" s="109">
        <v>50000</v>
      </c>
    </row>
    <row r="71" spans="1:17" x14ac:dyDescent="0.25">
      <c r="A71" s="61">
        <v>66</v>
      </c>
      <c r="B71" s="99" t="s">
        <v>111</v>
      </c>
      <c r="C71" s="62">
        <v>4</v>
      </c>
      <c r="D71" s="63">
        <v>0</v>
      </c>
      <c r="E71" s="63">
        <v>100000</v>
      </c>
      <c r="F71" s="62">
        <v>2</v>
      </c>
      <c r="G71" s="63">
        <v>0</v>
      </c>
      <c r="H71" s="63">
        <v>50000</v>
      </c>
      <c r="I71" s="62">
        <v>4</v>
      </c>
      <c r="J71" s="63">
        <v>0</v>
      </c>
      <c r="K71" s="63">
        <v>200000</v>
      </c>
      <c r="L71" s="62">
        <v>4</v>
      </c>
      <c r="M71" s="109">
        <v>0</v>
      </c>
      <c r="N71" s="109">
        <v>220000</v>
      </c>
      <c r="O71" s="62">
        <v>4</v>
      </c>
      <c r="P71" s="109">
        <v>0</v>
      </c>
      <c r="Q71" s="109">
        <v>220000</v>
      </c>
    </row>
    <row r="72" spans="1:17" x14ac:dyDescent="0.25">
      <c r="A72" s="61">
        <v>67</v>
      </c>
      <c r="B72" s="99" t="s">
        <v>112</v>
      </c>
      <c r="C72" s="62">
        <v>2</v>
      </c>
      <c r="D72" s="63">
        <v>0</v>
      </c>
      <c r="E72" s="63">
        <v>50000</v>
      </c>
      <c r="F72" s="62">
        <v>1</v>
      </c>
      <c r="G72" s="63">
        <v>0</v>
      </c>
      <c r="H72" s="63">
        <v>25000</v>
      </c>
      <c r="I72" s="62">
        <v>0</v>
      </c>
      <c r="J72" s="63">
        <v>0</v>
      </c>
      <c r="K72" s="63">
        <v>0</v>
      </c>
      <c r="L72" s="62">
        <v>1</v>
      </c>
      <c r="M72" s="109">
        <v>0</v>
      </c>
      <c r="N72" s="109">
        <v>70000</v>
      </c>
      <c r="O72" s="62">
        <v>0</v>
      </c>
      <c r="P72" s="109">
        <v>0</v>
      </c>
      <c r="Q72" s="109">
        <v>0</v>
      </c>
    </row>
    <row r="73" spans="1:17" x14ac:dyDescent="0.25">
      <c r="A73" s="61">
        <v>68</v>
      </c>
      <c r="B73" s="99" t="s">
        <v>113</v>
      </c>
      <c r="C73" s="62">
        <v>3</v>
      </c>
      <c r="D73" s="63">
        <v>0</v>
      </c>
      <c r="E73" s="63">
        <v>75000</v>
      </c>
      <c r="F73" s="62">
        <v>3</v>
      </c>
      <c r="G73" s="63">
        <v>0</v>
      </c>
      <c r="H73" s="63">
        <v>75000</v>
      </c>
      <c r="I73" s="62">
        <v>1</v>
      </c>
      <c r="J73" s="63">
        <v>0</v>
      </c>
      <c r="K73" s="63">
        <v>50000</v>
      </c>
      <c r="L73" s="62">
        <v>7</v>
      </c>
      <c r="M73" s="109">
        <v>0</v>
      </c>
      <c r="N73" s="109">
        <v>410000</v>
      </c>
      <c r="O73" s="62">
        <v>2</v>
      </c>
      <c r="P73" s="109">
        <v>0</v>
      </c>
      <c r="Q73" s="109">
        <v>140000</v>
      </c>
    </row>
    <row r="74" spans="1:17" x14ac:dyDescent="0.25">
      <c r="A74" s="61">
        <v>69</v>
      </c>
      <c r="B74" s="99" t="s">
        <v>114</v>
      </c>
      <c r="C74" s="62">
        <v>0</v>
      </c>
      <c r="D74" s="63">
        <v>0</v>
      </c>
      <c r="E74" s="63">
        <v>0</v>
      </c>
      <c r="F74" s="62">
        <v>1</v>
      </c>
      <c r="G74" s="63">
        <v>0</v>
      </c>
      <c r="H74" s="63">
        <v>25000</v>
      </c>
      <c r="I74" s="62">
        <v>0</v>
      </c>
      <c r="J74" s="63">
        <v>0</v>
      </c>
      <c r="K74" s="63">
        <v>0</v>
      </c>
      <c r="L74" s="62">
        <v>1</v>
      </c>
      <c r="M74" s="109">
        <v>0</v>
      </c>
      <c r="N74" s="109">
        <v>50000</v>
      </c>
      <c r="O74" s="62">
        <v>0</v>
      </c>
      <c r="P74" s="109">
        <v>0</v>
      </c>
      <c r="Q74" s="109">
        <v>0</v>
      </c>
    </row>
    <row r="75" spans="1:17" x14ac:dyDescent="0.25">
      <c r="A75" s="61">
        <v>70</v>
      </c>
      <c r="B75" s="99" t="s">
        <v>115</v>
      </c>
      <c r="C75" s="62">
        <v>0</v>
      </c>
      <c r="D75" s="63">
        <v>0</v>
      </c>
      <c r="E75" s="63">
        <v>0</v>
      </c>
      <c r="F75" s="62">
        <v>1</v>
      </c>
      <c r="G75" s="63">
        <v>0</v>
      </c>
      <c r="H75" s="63">
        <v>25000</v>
      </c>
      <c r="I75" s="62">
        <v>1</v>
      </c>
      <c r="J75" s="63">
        <v>0</v>
      </c>
      <c r="K75" s="63">
        <v>50000</v>
      </c>
      <c r="L75" s="62">
        <v>1</v>
      </c>
      <c r="M75" s="109">
        <v>0</v>
      </c>
      <c r="N75" s="109">
        <v>50000</v>
      </c>
      <c r="O75" s="62">
        <v>1</v>
      </c>
      <c r="P75" s="109">
        <v>0</v>
      </c>
      <c r="Q75" s="109">
        <v>70000</v>
      </c>
    </row>
    <row r="76" spans="1:17" x14ac:dyDescent="0.25">
      <c r="A76" s="61">
        <v>71</v>
      </c>
      <c r="B76" s="99" t="s">
        <v>116</v>
      </c>
      <c r="C76" s="62">
        <v>1</v>
      </c>
      <c r="D76" s="63">
        <v>0</v>
      </c>
      <c r="E76" s="63">
        <v>25000</v>
      </c>
      <c r="F76" s="62">
        <v>1</v>
      </c>
      <c r="G76" s="63">
        <v>0</v>
      </c>
      <c r="H76" s="63">
        <v>25000</v>
      </c>
      <c r="I76" s="62">
        <v>0</v>
      </c>
      <c r="J76" s="63">
        <v>0</v>
      </c>
      <c r="K76" s="63">
        <v>0</v>
      </c>
      <c r="L76" s="62">
        <v>0</v>
      </c>
      <c r="M76" s="109">
        <v>0</v>
      </c>
      <c r="N76" s="62">
        <v>0</v>
      </c>
      <c r="O76" s="62">
        <v>0</v>
      </c>
      <c r="P76" s="109">
        <v>0</v>
      </c>
      <c r="Q76" s="109">
        <v>0</v>
      </c>
    </row>
    <row r="77" spans="1:17" x14ac:dyDescent="0.25">
      <c r="A77" s="61">
        <v>72</v>
      </c>
      <c r="B77" s="99" t="s">
        <v>133</v>
      </c>
      <c r="C77" s="62">
        <v>3</v>
      </c>
      <c r="D77" s="63">
        <v>0</v>
      </c>
      <c r="E77" s="63">
        <v>75000</v>
      </c>
      <c r="F77" s="62">
        <v>0</v>
      </c>
      <c r="G77" s="63">
        <v>0</v>
      </c>
      <c r="H77" s="63">
        <v>0</v>
      </c>
      <c r="I77" s="62">
        <v>1</v>
      </c>
      <c r="J77" s="63">
        <v>0</v>
      </c>
      <c r="K77" s="63">
        <v>50000</v>
      </c>
      <c r="L77" s="62">
        <v>2</v>
      </c>
      <c r="M77" s="109">
        <v>0</v>
      </c>
      <c r="N77" s="109">
        <v>120000</v>
      </c>
      <c r="O77" s="62">
        <v>2</v>
      </c>
      <c r="P77" s="109">
        <v>0</v>
      </c>
      <c r="Q77" s="109">
        <v>140000</v>
      </c>
    </row>
    <row r="78" spans="1:17" x14ac:dyDescent="0.25">
      <c r="A78" s="61">
        <v>73</v>
      </c>
      <c r="B78" s="99" t="s">
        <v>134</v>
      </c>
      <c r="C78" s="62">
        <v>21</v>
      </c>
      <c r="D78" s="63">
        <v>0</v>
      </c>
      <c r="E78" s="63">
        <v>525000</v>
      </c>
      <c r="F78" s="62">
        <v>14</v>
      </c>
      <c r="G78" s="63">
        <v>0</v>
      </c>
      <c r="H78" s="63">
        <v>350000</v>
      </c>
      <c r="I78" s="62">
        <v>22</v>
      </c>
      <c r="J78" s="63">
        <v>0</v>
      </c>
      <c r="K78" s="63">
        <v>1100000</v>
      </c>
      <c r="L78" s="62">
        <v>26</v>
      </c>
      <c r="M78" s="109">
        <v>0</v>
      </c>
      <c r="N78" s="109">
        <v>1380000</v>
      </c>
      <c r="O78" s="62">
        <v>6</v>
      </c>
      <c r="P78" s="109">
        <v>0</v>
      </c>
      <c r="Q78" s="109">
        <v>300000</v>
      </c>
    </row>
    <row r="79" spans="1:17" x14ac:dyDescent="0.25">
      <c r="A79" s="61">
        <v>74</v>
      </c>
      <c r="B79" s="99" t="s">
        <v>119</v>
      </c>
      <c r="C79" s="62">
        <v>1</v>
      </c>
      <c r="D79" s="63">
        <v>0</v>
      </c>
      <c r="E79" s="63">
        <v>25000</v>
      </c>
      <c r="F79" s="62">
        <v>0</v>
      </c>
      <c r="G79" s="63">
        <v>0</v>
      </c>
      <c r="H79" s="63">
        <v>0</v>
      </c>
      <c r="I79" s="62">
        <v>4</v>
      </c>
      <c r="J79" s="63">
        <v>0</v>
      </c>
      <c r="K79" s="63">
        <v>200000</v>
      </c>
      <c r="L79" s="62">
        <v>0</v>
      </c>
      <c r="M79" s="109">
        <v>0</v>
      </c>
      <c r="N79" s="62">
        <v>0</v>
      </c>
      <c r="O79" s="62">
        <v>0</v>
      </c>
      <c r="P79" s="109">
        <v>0</v>
      </c>
      <c r="Q79" s="109">
        <v>0</v>
      </c>
    </row>
    <row r="80" spans="1:17" x14ac:dyDescent="0.25">
      <c r="A80" s="61">
        <v>75</v>
      </c>
      <c r="B80" s="99" t="s">
        <v>120</v>
      </c>
      <c r="C80" s="62">
        <v>0</v>
      </c>
      <c r="D80" s="63">
        <v>0</v>
      </c>
      <c r="E80" s="63">
        <v>0</v>
      </c>
      <c r="F80" s="62">
        <v>2</v>
      </c>
      <c r="G80" s="63">
        <v>0</v>
      </c>
      <c r="H80" s="63">
        <v>50000</v>
      </c>
      <c r="I80" s="62">
        <v>0</v>
      </c>
      <c r="J80" s="63">
        <v>0</v>
      </c>
      <c r="K80" s="63">
        <v>0</v>
      </c>
      <c r="L80" s="62">
        <v>1</v>
      </c>
      <c r="M80" s="109">
        <v>0</v>
      </c>
      <c r="N80" s="109">
        <v>50000</v>
      </c>
      <c r="O80" s="62">
        <v>0</v>
      </c>
      <c r="P80" s="109">
        <v>0</v>
      </c>
      <c r="Q80" s="109">
        <v>0</v>
      </c>
    </row>
    <row r="81" spans="1:17" x14ac:dyDescent="0.25">
      <c r="A81" s="61">
        <v>76</v>
      </c>
      <c r="B81" s="99" t="s">
        <v>121</v>
      </c>
      <c r="C81" s="62">
        <v>6</v>
      </c>
      <c r="D81" s="63">
        <v>0</v>
      </c>
      <c r="E81" s="63">
        <v>150000</v>
      </c>
      <c r="F81" s="62">
        <v>9</v>
      </c>
      <c r="G81" s="63">
        <v>31643.200000000001</v>
      </c>
      <c r="H81" s="63">
        <v>225000</v>
      </c>
      <c r="I81" s="62">
        <v>11</v>
      </c>
      <c r="J81" s="63">
        <v>0</v>
      </c>
      <c r="K81" s="63">
        <v>550000</v>
      </c>
      <c r="L81" s="62">
        <v>8</v>
      </c>
      <c r="M81" s="109">
        <v>0</v>
      </c>
      <c r="N81" s="109">
        <v>420000</v>
      </c>
      <c r="O81" s="62">
        <v>2</v>
      </c>
      <c r="P81" s="109">
        <v>0</v>
      </c>
      <c r="Q81" s="109">
        <v>100000</v>
      </c>
    </row>
    <row r="82" spans="1:17" x14ac:dyDescent="0.25">
      <c r="A82" s="61">
        <v>77</v>
      </c>
      <c r="B82" s="99" t="s">
        <v>122</v>
      </c>
      <c r="C82" s="62">
        <v>3</v>
      </c>
      <c r="D82" s="63">
        <v>0</v>
      </c>
      <c r="E82" s="63">
        <v>75000</v>
      </c>
      <c r="F82" s="62">
        <v>0</v>
      </c>
      <c r="G82" s="63">
        <v>0</v>
      </c>
      <c r="H82" s="63">
        <v>0</v>
      </c>
      <c r="I82" s="62">
        <v>6</v>
      </c>
      <c r="J82" s="63">
        <v>0</v>
      </c>
      <c r="K82" s="63">
        <v>300000</v>
      </c>
      <c r="L82" s="62">
        <v>0</v>
      </c>
      <c r="M82" s="109">
        <v>0</v>
      </c>
      <c r="N82" s="62">
        <v>0</v>
      </c>
      <c r="O82" s="62">
        <v>0</v>
      </c>
      <c r="P82" s="109">
        <v>0</v>
      </c>
      <c r="Q82" s="109">
        <v>0</v>
      </c>
    </row>
    <row r="83" spans="1:17" ht="15.75" thickBot="1" x14ac:dyDescent="0.3">
      <c r="A83" s="61">
        <v>78</v>
      </c>
      <c r="B83" s="99" t="s">
        <v>123</v>
      </c>
      <c r="C83" s="62">
        <v>0</v>
      </c>
      <c r="D83" s="63">
        <v>0</v>
      </c>
      <c r="E83" s="63">
        <v>0</v>
      </c>
      <c r="F83" s="62">
        <v>0</v>
      </c>
      <c r="G83" s="63">
        <v>0</v>
      </c>
      <c r="H83" s="63">
        <v>0</v>
      </c>
      <c r="I83" s="62">
        <v>1</v>
      </c>
      <c r="J83" s="63">
        <v>0</v>
      </c>
      <c r="K83" s="63">
        <v>50000</v>
      </c>
      <c r="L83" s="62">
        <v>0</v>
      </c>
      <c r="M83" s="109">
        <v>0</v>
      </c>
      <c r="N83" s="62">
        <v>0</v>
      </c>
      <c r="O83" s="62">
        <v>0</v>
      </c>
      <c r="P83" s="109">
        <v>0</v>
      </c>
      <c r="Q83" s="109">
        <v>0</v>
      </c>
    </row>
    <row r="84" spans="1:17" ht="16.5" thickTop="1" thickBot="1" x14ac:dyDescent="0.3">
      <c r="A84" s="67"/>
      <c r="B84" s="67" t="s">
        <v>125</v>
      </c>
      <c r="C84" s="64">
        <f t="shared" ref="C84:Q84" si="0">SUM(C6:C83)</f>
        <v>217</v>
      </c>
      <c r="D84" s="65">
        <f t="shared" si="0"/>
        <v>0</v>
      </c>
      <c r="E84" s="65">
        <f t="shared" si="0"/>
        <v>5425000</v>
      </c>
      <c r="F84" s="64">
        <f t="shared" si="0"/>
        <v>151</v>
      </c>
      <c r="G84" s="65">
        <f t="shared" si="0"/>
        <v>31643.200000000001</v>
      </c>
      <c r="H84" s="65">
        <f t="shared" si="0"/>
        <v>3775000</v>
      </c>
      <c r="I84" s="64">
        <f t="shared" si="0"/>
        <v>259</v>
      </c>
      <c r="J84" s="65">
        <f t="shared" si="0"/>
        <v>0</v>
      </c>
      <c r="K84" s="65">
        <f t="shared" si="0"/>
        <v>12950000</v>
      </c>
      <c r="L84" s="64">
        <f>SUM(L6:L83)</f>
        <v>240</v>
      </c>
      <c r="M84" s="110">
        <f t="shared" si="0"/>
        <v>0</v>
      </c>
      <c r="N84" s="110">
        <f t="shared" si="0"/>
        <v>13820000</v>
      </c>
      <c r="O84" s="64">
        <f t="shared" si="0"/>
        <v>76</v>
      </c>
      <c r="P84" s="110">
        <f t="shared" si="0"/>
        <v>0</v>
      </c>
      <c r="Q84" s="110">
        <f t="shared" si="0"/>
        <v>4660000</v>
      </c>
    </row>
    <row r="85" spans="1:17" s="2" customFormat="1" ht="15.75" thickTop="1" x14ac:dyDescent="0.25">
      <c r="A85" s="18" t="s">
        <v>129</v>
      </c>
      <c r="B85" s="18"/>
      <c r="C85" s="18"/>
      <c r="D85" s="18"/>
      <c r="E85" s="18"/>
      <c r="I85"/>
      <c r="J85"/>
      <c r="K85"/>
      <c r="L85"/>
      <c r="M85" s="107"/>
      <c r="N85" s="107"/>
      <c r="O85"/>
      <c r="P85"/>
      <c r="Q85"/>
    </row>
    <row r="86" spans="1:17" x14ac:dyDescent="0.25">
      <c r="A86" s="98" t="s">
        <v>130</v>
      </c>
      <c r="B86" s="98"/>
      <c r="D86" s="98"/>
      <c r="F86" s="98"/>
      <c r="M86" s="107"/>
      <c r="N86" s="107"/>
    </row>
  </sheetData>
  <mergeCells count="5">
    <mergeCell ref="L4:N4"/>
    <mergeCell ref="O4:Q4"/>
    <mergeCell ref="C4:E4"/>
    <mergeCell ref="F4:H4"/>
    <mergeCell ref="I4:K4"/>
  </mergeCells>
  <phoneticPr fontId="0" type="noConversion"/>
  <conditionalFormatting sqref="B1:B86">
    <cfRule type="duplicateValues" dxfId="0" priority="3"/>
  </conditionalFormatting>
  <pageMargins left="0.39370078740157483" right="0" top="0.39370078740157483" bottom="0.39370078740157483" header="0" footer="0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workbookViewId="0">
      <selection activeCell="R18" sqref="R18"/>
    </sheetView>
  </sheetViews>
  <sheetFormatPr baseColWidth="10" defaultColWidth="8.85546875" defaultRowHeight="15" x14ac:dyDescent="0.25"/>
  <cols>
    <col min="1" max="1" width="4.7109375" customWidth="1"/>
    <col min="2" max="2" width="20.5703125" customWidth="1"/>
    <col min="3" max="3" width="4.5703125" customWidth="1"/>
    <col min="4" max="4" width="21.28515625" customWidth="1"/>
    <col min="5" max="5" width="15.85546875" customWidth="1"/>
    <col min="6" max="6" width="4.5703125" bestFit="1" customWidth="1"/>
    <col min="7" max="7" width="22.140625" bestFit="1" customWidth="1"/>
    <col min="8" max="8" width="15" bestFit="1" customWidth="1"/>
    <col min="9" max="9" width="4.5703125" bestFit="1" customWidth="1"/>
    <col min="10" max="10" width="22.140625" customWidth="1"/>
    <col min="11" max="11" width="15.7109375" customWidth="1"/>
    <col min="12" max="12" width="4.5703125" bestFit="1" customWidth="1"/>
    <col min="13" max="13" width="23.28515625" bestFit="1" customWidth="1"/>
    <col min="14" max="14" width="16" bestFit="1" customWidth="1"/>
  </cols>
  <sheetData>
    <row r="1" spans="1:14" x14ac:dyDescent="0.25">
      <c r="M1" s="107"/>
      <c r="N1" s="107"/>
    </row>
    <row r="2" spans="1:14" ht="15.75" x14ac:dyDescent="0.25">
      <c r="A2" s="75" t="s">
        <v>126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M3" s="107"/>
      <c r="N3" s="107"/>
    </row>
    <row r="4" spans="1:14" x14ac:dyDescent="0.25">
      <c r="C4" s="131" t="s">
        <v>40</v>
      </c>
      <c r="D4" s="131"/>
      <c r="E4" s="131"/>
      <c r="F4" s="133" t="s">
        <v>45</v>
      </c>
      <c r="G4" s="134"/>
      <c r="H4" s="135"/>
      <c r="I4" s="133" t="s">
        <v>127</v>
      </c>
      <c r="J4" s="134"/>
      <c r="K4" s="135"/>
      <c r="L4" s="133" t="s">
        <v>128</v>
      </c>
      <c r="M4" s="134"/>
      <c r="N4" s="135"/>
    </row>
    <row r="5" spans="1:14" ht="15.75" thickBot="1" x14ac:dyDescent="0.3">
      <c r="A5" s="56" t="s">
        <v>124</v>
      </c>
      <c r="B5" s="56" t="s">
        <v>4</v>
      </c>
      <c r="C5" s="56" t="s">
        <v>3</v>
      </c>
      <c r="D5" s="56" t="s">
        <v>43</v>
      </c>
      <c r="E5" s="56" t="s">
        <v>6</v>
      </c>
      <c r="F5" s="56" t="s">
        <v>3</v>
      </c>
      <c r="G5" s="56" t="s">
        <v>43</v>
      </c>
      <c r="H5" s="56" t="s">
        <v>6</v>
      </c>
      <c r="I5" s="56" t="s">
        <v>3</v>
      </c>
      <c r="J5" s="56" t="s">
        <v>43</v>
      </c>
      <c r="K5" s="56" t="s">
        <v>6</v>
      </c>
      <c r="L5" s="56" t="s">
        <v>3</v>
      </c>
      <c r="M5" s="108" t="s">
        <v>43</v>
      </c>
      <c r="N5" s="108" t="s">
        <v>6</v>
      </c>
    </row>
    <row r="6" spans="1:14" ht="15.75" thickTop="1" x14ac:dyDescent="0.25">
      <c r="A6" s="58">
        <v>1</v>
      </c>
      <c r="B6" s="99" t="s">
        <v>46</v>
      </c>
      <c r="C6" s="62">
        <v>8</v>
      </c>
      <c r="D6" s="63">
        <v>869305.1</v>
      </c>
      <c r="E6" s="63">
        <v>427945.91</v>
      </c>
      <c r="F6" s="62">
        <v>3</v>
      </c>
      <c r="G6" s="63">
        <v>365508.7</v>
      </c>
      <c r="H6" s="63">
        <v>180189.28</v>
      </c>
      <c r="I6" s="62">
        <v>0</v>
      </c>
      <c r="J6" s="63">
        <v>0</v>
      </c>
      <c r="K6" s="63">
        <v>0</v>
      </c>
      <c r="L6" s="62">
        <v>5</v>
      </c>
      <c r="M6" s="109">
        <v>328827.15999999997</v>
      </c>
      <c r="N6" s="109">
        <v>158319.11000000002</v>
      </c>
    </row>
    <row r="7" spans="1:14" x14ac:dyDescent="0.25">
      <c r="A7" s="61">
        <v>2</v>
      </c>
      <c r="B7" s="99" t="s">
        <v>47</v>
      </c>
      <c r="C7" s="62">
        <v>6</v>
      </c>
      <c r="D7" s="63">
        <v>210500.49</v>
      </c>
      <c r="E7" s="63">
        <v>92554.8</v>
      </c>
      <c r="F7" s="62">
        <v>2</v>
      </c>
      <c r="G7" s="63">
        <v>126577.02</v>
      </c>
      <c r="H7" s="63">
        <v>70630.61</v>
      </c>
      <c r="I7" s="62">
        <v>3</v>
      </c>
      <c r="J7" s="63">
        <v>112032.46400000001</v>
      </c>
      <c r="K7" s="63">
        <v>50241.98</v>
      </c>
      <c r="L7" s="62">
        <v>6</v>
      </c>
      <c r="M7" s="109">
        <v>281075.73</v>
      </c>
      <c r="N7" s="109">
        <v>116800.28</v>
      </c>
    </row>
    <row r="8" spans="1:14" x14ac:dyDescent="0.25">
      <c r="A8" s="61">
        <v>3</v>
      </c>
      <c r="B8" s="99" t="s">
        <v>48</v>
      </c>
      <c r="C8" s="62">
        <v>0</v>
      </c>
      <c r="D8" s="63">
        <v>0</v>
      </c>
      <c r="E8" s="63">
        <v>0</v>
      </c>
      <c r="F8" s="62">
        <v>0</v>
      </c>
      <c r="G8" s="63">
        <v>0</v>
      </c>
      <c r="H8" s="63">
        <v>0</v>
      </c>
      <c r="I8" s="62">
        <v>1</v>
      </c>
      <c r="J8" s="63">
        <v>199997.72399999999</v>
      </c>
      <c r="K8" s="63">
        <v>104598.94</v>
      </c>
      <c r="L8" s="62">
        <v>0</v>
      </c>
      <c r="M8" s="109">
        <v>0</v>
      </c>
      <c r="N8" s="109">
        <v>0</v>
      </c>
    </row>
    <row r="9" spans="1:14" x14ac:dyDescent="0.25">
      <c r="A9" s="61">
        <v>4</v>
      </c>
      <c r="B9" s="99" t="s">
        <v>49</v>
      </c>
      <c r="C9" s="62">
        <v>1</v>
      </c>
      <c r="D9" s="63">
        <v>30720</v>
      </c>
      <c r="E9" s="63">
        <v>12288</v>
      </c>
      <c r="F9" s="62">
        <v>2</v>
      </c>
      <c r="G9" s="63">
        <v>145490.03</v>
      </c>
      <c r="H9" s="63">
        <v>58196.01</v>
      </c>
      <c r="I9" s="62">
        <v>0</v>
      </c>
      <c r="J9" s="63">
        <v>0</v>
      </c>
      <c r="K9" s="63">
        <v>0</v>
      </c>
      <c r="L9" s="62">
        <v>1</v>
      </c>
      <c r="M9" s="109">
        <v>54550</v>
      </c>
      <c r="N9" s="109">
        <v>21820</v>
      </c>
    </row>
    <row r="10" spans="1:14" x14ac:dyDescent="0.25">
      <c r="A10" s="61">
        <v>5</v>
      </c>
      <c r="B10" s="99" t="s">
        <v>50</v>
      </c>
      <c r="C10" s="62">
        <v>5</v>
      </c>
      <c r="D10" s="63">
        <v>346082.27</v>
      </c>
      <c r="E10" s="63">
        <v>169945.91</v>
      </c>
      <c r="F10" s="62">
        <v>1</v>
      </c>
      <c r="G10" s="63">
        <v>62400.19</v>
      </c>
      <c r="H10" s="63">
        <v>24960.080000000002</v>
      </c>
      <c r="I10" s="62">
        <v>2</v>
      </c>
      <c r="J10" s="63">
        <v>169284.01</v>
      </c>
      <c r="K10" s="63">
        <v>67713.600000000006</v>
      </c>
      <c r="L10" s="62">
        <v>2</v>
      </c>
      <c r="M10" s="109">
        <v>176702</v>
      </c>
      <c r="N10" s="109">
        <v>108975.2</v>
      </c>
    </row>
    <row r="11" spans="1:14" x14ac:dyDescent="0.25">
      <c r="A11" s="61">
        <v>6</v>
      </c>
      <c r="B11" s="99" t="s">
        <v>51</v>
      </c>
      <c r="C11" s="62">
        <v>0</v>
      </c>
      <c r="D11" s="63">
        <v>0</v>
      </c>
      <c r="E11" s="63">
        <v>0</v>
      </c>
      <c r="F11" s="62">
        <v>0</v>
      </c>
      <c r="G11" s="63">
        <v>0</v>
      </c>
      <c r="H11" s="63">
        <v>0</v>
      </c>
      <c r="I11" s="62">
        <v>0</v>
      </c>
      <c r="J11" s="63">
        <v>0</v>
      </c>
      <c r="K11" s="63">
        <v>0</v>
      </c>
      <c r="L11" s="62">
        <v>1</v>
      </c>
      <c r="M11" s="109">
        <v>31503.51</v>
      </c>
      <c r="N11" s="109">
        <v>13387.64</v>
      </c>
    </row>
    <row r="12" spans="1:14" x14ac:dyDescent="0.25">
      <c r="A12" s="61">
        <v>7</v>
      </c>
      <c r="B12" s="99" t="s">
        <v>52</v>
      </c>
      <c r="C12" s="62">
        <v>6</v>
      </c>
      <c r="D12" s="63">
        <v>219176.45</v>
      </c>
      <c r="E12" s="63">
        <v>117505.34</v>
      </c>
      <c r="F12" s="62">
        <v>0</v>
      </c>
      <c r="G12" s="63">
        <v>0</v>
      </c>
      <c r="H12" s="63">
        <v>0</v>
      </c>
      <c r="I12" s="62">
        <v>0</v>
      </c>
      <c r="J12" s="63">
        <v>0</v>
      </c>
      <c r="K12" s="63">
        <v>0</v>
      </c>
      <c r="L12" s="62">
        <v>1</v>
      </c>
      <c r="M12" s="109">
        <v>98510.53</v>
      </c>
      <c r="N12" s="109">
        <v>59106.32</v>
      </c>
    </row>
    <row r="13" spans="1:14" x14ac:dyDescent="0.25">
      <c r="A13" s="61">
        <v>8</v>
      </c>
      <c r="B13" s="99" t="s">
        <v>53</v>
      </c>
      <c r="C13" s="62">
        <v>8</v>
      </c>
      <c r="D13" s="63">
        <v>978576.72</v>
      </c>
      <c r="E13" s="63">
        <v>508604.9</v>
      </c>
      <c r="F13" s="62">
        <v>2</v>
      </c>
      <c r="G13" s="63">
        <v>106160</v>
      </c>
      <c r="H13" s="63">
        <v>62464</v>
      </c>
      <c r="I13" s="62">
        <v>4</v>
      </c>
      <c r="J13" s="63">
        <v>260990.06400000001</v>
      </c>
      <c r="K13" s="63">
        <v>144456.94</v>
      </c>
      <c r="L13" s="62">
        <v>6</v>
      </c>
      <c r="M13" s="109">
        <v>2455530.87</v>
      </c>
      <c r="N13" s="109">
        <v>1167299.3700000001</v>
      </c>
    </row>
    <row r="14" spans="1:14" x14ac:dyDescent="0.25">
      <c r="A14" s="61">
        <v>9</v>
      </c>
      <c r="B14" s="99" t="s">
        <v>54</v>
      </c>
      <c r="C14" s="62">
        <v>0</v>
      </c>
      <c r="D14" s="63">
        <v>0</v>
      </c>
      <c r="E14" s="63">
        <v>0</v>
      </c>
      <c r="F14" s="62">
        <v>1</v>
      </c>
      <c r="G14" s="63">
        <v>46759.94</v>
      </c>
      <c r="H14" s="63">
        <v>28055.97</v>
      </c>
      <c r="I14" s="62">
        <v>2</v>
      </c>
      <c r="J14" s="63">
        <v>48668.983999999997</v>
      </c>
      <c r="K14" s="63">
        <v>21541.39</v>
      </c>
      <c r="L14" s="62">
        <v>3</v>
      </c>
      <c r="M14" s="109">
        <v>120425.92</v>
      </c>
      <c r="N14" s="109">
        <v>61339.35</v>
      </c>
    </row>
    <row r="15" spans="1:14" x14ac:dyDescent="0.25">
      <c r="A15" s="61">
        <v>10</v>
      </c>
      <c r="B15" s="99" t="s">
        <v>55</v>
      </c>
      <c r="C15" s="62">
        <v>0</v>
      </c>
      <c r="D15" s="63">
        <v>0</v>
      </c>
      <c r="E15" s="63">
        <v>0</v>
      </c>
      <c r="F15" s="62">
        <v>0</v>
      </c>
      <c r="G15" s="63">
        <v>0</v>
      </c>
      <c r="H15" s="63">
        <v>0</v>
      </c>
      <c r="I15" s="62">
        <v>0</v>
      </c>
      <c r="J15" s="63">
        <v>0</v>
      </c>
      <c r="K15" s="63">
        <v>0</v>
      </c>
      <c r="L15" s="62">
        <v>0</v>
      </c>
      <c r="M15" s="109">
        <v>0</v>
      </c>
      <c r="N15" s="109">
        <v>0</v>
      </c>
    </row>
    <row r="16" spans="1:14" x14ac:dyDescent="0.25">
      <c r="A16" s="61">
        <v>11</v>
      </c>
      <c r="B16" s="99" t="s">
        <v>56</v>
      </c>
      <c r="C16" s="62">
        <v>11</v>
      </c>
      <c r="D16" s="63">
        <v>455310.97</v>
      </c>
      <c r="E16" s="63">
        <v>238478.1</v>
      </c>
      <c r="F16" s="62">
        <v>7</v>
      </c>
      <c r="G16" s="63">
        <v>287851.71999999997</v>
      </c>
      <c r="H16" s="63">
        <v>143809.32999999999</v>
      </c>
      <c r="I16" s="62">
        <v>15</v>
      </c>
      <c r="J16" s="63">
        <v>1239549.6040000001</v>
      </c>
      <c r="K16" s="63">
        <v>658061.51</v>
      </c>
      <c r="L16" s="62">
        <v>22</v>
      </c>
      <c r="M16" s="109">
        <v>2067174.88</v>
      </c>
      <c r="N16" s="109">
        <v>1124947.3600000001</v>
      </c>
    </row>
    <row r="17" spans="1:14" x14ac:dyDescent="0.25">
      <c r="A17" s="61">
        <v>12</v>
      </c>
      <c r="B17" s="99" t="s">
        <v>57</v>
      </c>
      <c r="C17" s="62">
        <v>5</v>
      </c>
      <c r="D17" s="63">
        <v>280273.81</v>
      </c>
      <c r="E17" s="63">
        <v>130504.52</v>
      </c>
      <c r="F17" s="62">
        <v>3</v>
      </c>
      <c r="G17" s="63">
        <v>219827.21</v>
      </c>
      <c r="H17" s="63">
        <v>92550.89</v>
      </c>
      <c r="I17" s="62">
        <v>3</v>
      </c>
      <c r="J17" s="63">
        <v>326079.77399999998</v>
      </c>
      <c r="K17" s="63">
        <v>199135.35999999999</v>
      </c>
      <c r="L17" s="62">
        <v>3</v>
      </c>
      <c r="M17" s="109">
        <v>87963.37</v>
      </c>
      <c r="N17" s="109">
        <v>39707.980000000003</v>
      </c>
    </row>
    <row r="18" spans="1:14" x14ac:dyDescent="0.25">
      <c r="A18" s="61">
        <v>13</v>
      </c>
      <c r="B18" s="99" t="s">
        <v>58</v>
      </c>
      <c r="C18" s="62">
        <v>1</v>
      </c>
      <c r="D18" s="63">
        <v>23966.94</v>
      </c>
      <c r="E18" s="63">
        <v>9586.7800000000007</v>
      </c>
      <c r="F18" s="62">
        <v>0</v>
      </c>
      <c r="G18" s="63">
        <v>0</v>
      </c>
      <c r="H18" s="63">
        <v>0</v>
      </c>
      <c r="I18" s="62">
        <v>3</v>
      </c>
      <c r="J18" s="63">
        <v>210673.87400000001</v>
      </c>
      <c r="K18" s="63">
        <v>102819.34</v>
      </c>
      <c r="L18" s="62">
        <v>2</v>
      </c>
      <c r="M18" s="109">
        <v>93341.17</v>
      </c>
      <c r="N18" s="109">
        <v>37336.47</v>
      </c>
    </row>
    <row r="19" spans="1:14" x14ac:dyDescent="0.25">
      <c r="A19" s="61">
        <v>14</v>
      </c>
      <c r="B19" s="99" t="s">
        <v>59</v>
      </c>
      <c r="C19" s="62">
        <v>2</v>
      </c>
      <c r="D19" s="63">
        <v>64284.12</v>
      </c>
      <c r="E19" s="63">
        <v>25713.65</v>
      </c>
      <c r="F19" s="62">
        <v>1</v>
      </c>
      <c r="G19" s="63">
        <v>199997.5</v>
      </c>
      <c r="H19" s="63">
        <v>79999</v>
      </c>
      <c r="I19" s="62">
        <v>4</v>
      </c>
      <c r="J19" s="63">
        <v>348212.054</v>
      </c>
      <c r="K19" s="63">
        <v>203915.68</v>
      </c>
      <c r="L19" s="62">
        <v>4</v>
      </c>
      <c r="M19" s="109">
        <v>361975.69</v>
      </c>
      <c r="N19" s="109">
        <v>180469.53</v>
      </c>
    </row>
    <row r="20" spans="1:14" x14ac:dyDescent="0.25">
      <c r="A20" s="61">
        <v>15</v>
      </c>
      <c r="B20" s="99" t="s">
        <v>60</v>
      </c>
      <c r="C20" s="62">
        <v>1</v>
      </c>
      <c r="D20" s="63">
        <v>37735.54</v>
      </c>
      <c r="E20" s="63">
        <v>15094.22</v>
      </c>
      <c r="F20" s="62">
        <v>2</v>
      </c>
      <c r="G20" s="63">
        <v>114534.72</v>
      </c>
      <c r="H20" s="63">
        <v>65432.1</v>
      </c>
      <c r="I20" s="62">
        <v>2</v>
      </c>
      <c r="J20" s="63">
        <v>236499.31400000001</v>
      </c>
      <c r="K20" s="63">
        <v>133523.72</v>
      </c>
      <c r="L20" s="62">
        <v>6</v>
      </c>
      <c r="M20" s="109">
        <v>587446.97</v>
      </c>
      <c r="N20" s="109">
        <v>296826</v>
      </c>
    </row>
    <row r="21" spans="1:14" x14ac:dyDescent="0.25">
      <c r="A21" s="61">
        <v>16</v>
      </c>
      <c r="B21" s="99" t="s">
        <v>61</v>
      </c>
      <c r="C21" s="62">
        <v>0</v>
      </c>
      <c r="D21" s="63">
        <v>0</v>
      </c>
      <c r="E21" s="63">
        <v>0</v>
      </c>
      <c r="F21" s="62">
        <v>1</v>
      </c>
      <c r="G21" s="63">
        <v>100000</v>
      </c>
      <c r="H21" s="63">
        <v>60000</v>
      </c>
      <c r="I21" s="62">
        <v>1</v>
      </c>
      <c r="J21" s="63">
        <v>84730.04</v>
      </c>
      <c r="K21" s="63">
        <v>50838</v>
      </c>
      <c r="L21" s="62">
        <v>2</v>
      </c>
      <c r="M21" s="109">
        <v>121992.47</v>
      </c>
      <c r="N21" s="109">
        <v>71666.680000000008</v>
      </c>
    </row>
    <row r="22" spans="1:14" x14ac:dyDescent="0.25">
      <c r="A22" s="61">
        <v>17</v>
      </c>
      <c r="B22" s="99" t="s">
        <v>62</v>
      </c>
      <c r="C22" s="62">
        <v>7</v>
      </c>
      <c r="D22" s="63">
        <v>307470.26</v>
      </c>
      <c r="E22" s="63">
        <v>122988.11</v>
      </c>
      <c r="F22" s="62">
        <v>3</v>
      </c>
      <c r="G22" s="63">
        <v>65861.36</v>
      </c>
      <c r="H22" s="63">
        <v>26344.55</v>
      </c>
      <c r="I22" s="62">
        <v>4</v>
      </c>
      <c r="J22" s="63">
        <v>1109292.9040000001</v>
      </c>
      <c r="K22" s="63">
        <v>566301.63</v>
      </c>
      <c r="L22" s="62">
        <v>6</v>
      </c>
      <c r="M22" s="109">
        <v>703397.00999999989</v>
      </c>
      <c r="N22" s="109">
        <v>361647.69999999995</v>
      </c>
    </row>
    <row r="23" spans="1:14" x14ac:dyDescent="0.25">
      <c r="A23" s="61">
        <v>18</v>
      </c>
      <c r="B23" s="99" t="s">
        <v>63</v>
      </c>
      <c r="C23" s="62">
        <v>7</v>
      </c>
      <c r="D23" s="63">
        <v>310901.63</v>
      </c>
      <c r="E23" s="63">
        <v>141798.15</v>
      </c>
      <c r="F23" s="62">
        <v>1</v>
      </c>
      <c r="G23" s="63">
        <v>37118.199999999997</v>
      </c>
      <c r="H23" s="63">
        <v>14847.28</v>
      </c>
      <c r="I23" s="62">
        <v>5</v>
      </c>
      <c r="J23" s="63">
        <v>1300619.1040000001</v>
      </c>
      <c r="K23" s="63">
        <v>590767.56999999995</v>
      </c>
      <c r="L23" s="62">
        <v>4</v>
      </c>
      <c r="M23" s="109">
        <v>1076357.3700000001</v>
      </c>
      <c r="N23" s="109">
        <v>449544.16000000003</v>
      </c>
    </row>
    <row r="24" spans="1:14" x14ac:dyDescent="0.25">
      <c r="A24" s="61">
        <v>19</v>
      </c>
      <c r="B24" s="99" t="s">
        <v>64</v>
      </c>
      <c r="C24" s="62">
        <v>5</v>
      </c>
      <c r="D24" s="63">
        <v>206962.44</v>
      </c>
      <c r="E24" s="63">
        <v>109277.47</v>
      </c>
      <c r="F24" s="62">
        <v>1</v>
      </c>
      <c r="G24" s="63">
        <v>48060</v>
      </c>
      <c r="H24" s="63">
        <v>19224</v>
      </c>
      <c r="I24" s="62">
        <v>4</v>
      </c>
      <c r="J24" s="63">
        <v>973008.38</v>
      </c>
      <c r="K24" s="63">
        <v>458577.47</v>
      </c>
      <c r="L24" s="62">
        <v>6</v>
      </c>
      <c r="M24" s="109">
        <v>1062891.3999999999</v>
      </c>
      <c r="N24" s="109">
        <v>517206</v>
      </c>
    </row>
    <row r="25" spans="1:14" x14ac:dyDescent="0.25">
      <c r="A25" s="61">
        <v>20</v>
      </c>
      <c r="B25" s="99" t="s">
        <v>65</v>
      </c>
      <c r="C25" s="62">
        <v>0</v>
      </c>
      <c r="D25" s="63">
        <v>0</v>
      </c>
      <c r="E25" s="63">
        <v>0</v>
      </c>
      <c r="F25" s="62">
        <v>3</v>
      </c>
      <c r="G25" s="63">
        <v>290886.38</v>
      </c>
      <c r="H25" s="63">
        <v>128596.83</v>
      </c>
      <c r="I25" s="62">
        <v>1</v>
      </c>
      <c r="J25" s="63">
        <v>70657.52</v>
      </c>
      <c r="K25" s="63">
        <v>28263.01</v>
      </c>
      <c r="L25" s="62">
        <v>1</v>
      </c>
      <c r="M25" s="109">
        <v>15439.86</v>
      </c>
      <c r="N25" s="109">
        <v>9263.91</v>
      </c>
    </row>
    <row r="26" spans="1:14" x14ac:dyDescent="0.25">
      <c r="A26" s="61">
        <v>21</v>
      </c>
      <c r="B26" s="99" t="s">
        <v>66</v>
      </c>
      <c r="C26" s="62">
        <v>0</v>
      </c>
      <c r="D26" s="63">
        <v>0</v>
      </c>
      <c r="E26" s="63">
        <v>0</v>
      </c>
      <c r="F26" s="62">
        <v>1</v>
      </c>
      <c r="G26" s="63">
        <v>105100</v>
      </c>
      <c r="H26" s="63">
        <v>63060</v>
      </c>
      <c r="I26" s="62">
        <v>1</v>
      </c>
      <c r="J26" s="63">
        <v>50355</v>
      </c>
      <c r="K26" s="63">
        <v>30213</v>
      </c>
      <c r="L26" s="62">
        <v>1</v>
      </c>
      <c r="M26" s="109">
        <v>60778.14</v>
      </c>
      <c r="N26" s="109">
        <v>36466.89</v>
      </c>
    </row>
    <row r="27" spans="1:14" x14ac:dyDescent="0.25">
      <c r="A27" s="61">
        <v>22</v>
      </c>
      <c r="B27" s="99" t="s">
        <v>67</v>
      </c>
      <c r="C27" s="62">
        <v>0</v>
      </c>
      <c r="D27" s="63">
        <v>0</v>
      </c>
      <c r="E27" s="63">
        <v>0</v>
      </c>
      <c r="F27" s="62">
        <v>0</v>
      </c>
      <c r="G27" s="63">
        <v>0</v>
      </c>
      <c r="H27" s="63">
        <v>0</v>
      </c>
      <c r="I27" s="62">
        <v>0</v>
      </c>
      <c r="J27" s="63">
        <v>0</v>
      </c>
      <c r="K27" s="63">
        <v>0</v>
      </c>
      <c r="L27" s="62">
        <v>1</v>
      </c>
      <c r="M27" s="109">
        <v>199975.27</v>
      </c>
      <c r="N27" s="109">
        <v>91030.11</v>
      </c>
    </row>
    <row r="28" spans="1:14" x14ac:dyDescent="0.25">
      <c r="A28" s="61">
        <v>23</v>
      </c>
      <c r="B28" s="99" t="s">
        <v>68</v>
      </c>
      <c r="C28" s="62">
        <v>14</v>
      </c>
      <c r="D28" s="63">
        <v>1239379.8700000001</v>
      </c>
      <c r="E28" s="63">
        <v>499666.72</v>
      </c>
      <c r="F28" s="62">
        <v>3</v>
      </c>
      <c r="G28" s="63">
        <v>94254.07</v>
      </c>
      <c r="H28" s="63">
        <v>37701.629999999997</v>
      </c>
      <c r="I28" s="62">
        <v>10</v>
      </c>
      <c r="J28" s="63">
        <v>1589013.85</v>
      </c>
      <c r="K28" s="63">
        <v>688555.13</v>
      </c>
      <c r="L28" s="62">
        <v>8</v>
      </c>
      <c r="M28" s="109">
        <v>3297663.8200000003</v>
      </c>
      <c r="N28" s="109">
        <v>1671342.6400000001</v>
      </c>
    </row>
    <row r="29" spans="1:14" x14ac:dyDescent="0.25">
      <c r="A29" s="61">
        <v>24</v>
      </c>
      <c r="B29" s="99" t="s">
        <v>69</v>
      </c>
      <c r="C29" s="62">
        <v>4</v>
      </c>
      <c r="D29" s="63">
        <v>203015.29</v>
      </c>
      <c r="E29" s="63">
        <v>105909.18</v>
      </c>
      <c r="F29" s="62">
        <v>3</v>
      </c>
      <c r="G29" s="63">
        <v>238320.5</v>
      </c>
      <c r="H29" s="63">
        <v>119316.3</v>
      </c>
      <c r="I29" s="62">
        <v>5</v>
      </c>
      <c r="J29" s="63">
        <v>471320.22</v>
      </c>
      <c r="K29" s="63">
        <v>246330.41</v>
      </c>
      <c r="L29" s="62">
        <v>7</v>
      </c>
      <c r="M29" s="109">
        <v>715784.31</v>
      </c>
      <c r="N29" s="109">
        <v>368130.83999999997</v>
      </c>
    </row>
    <row r="30" spans="1:14" x14ac:dyDescent="0.25">
      <c r="A30" s="61">
        <v>25</v>
      </c>
      <c r="B30" s="99" t="s">
        <v>70</v>
      </c>
      <c r="C30" s="62">
        <v>16</v>
      </c>
      <c r="D30" s="63">
        <v>1457552.52</v>
      </c>
      <c r="E30" s="63">
        <v>606439.68000000005</v>
      </c>
      <c r="F30" s="62">
        <v>9</v>
      </c>
      <c r="G30" s="63">
        <v>934073.91</v>
      </c>
      <c r="H30" s="63">
        <v>419000.3</v>
      </c>
      <c r="I30" s="62">
        <v>13</v>
      </c>
      <c r="J30" s="63">
        <v>839593.60400000005</v>
      </c>
      <c r="K30" s="63">
        <v>387948.87</v>
      </c>
      <c r="L30" s="62">
        <v>16</v>
      </c>
      <c r="M30" s="109">
        <v>2612178.2799999998</v>
      </c>
      <c r="N30" s="109">
        <v>1172659.1599999999</v>
      </c>
    </row>
    <row r="31" spans="1:14" x14ac:dyDescent="0.25">
      <c r="A31" s="61">
        <v>26</v>
      </c>
      <c r="B31" s="99" t="s">
        <v>71</v>
      </c>
      <c r="C31" s="62">
        <v>3</v>
      </c>
      <c r="D31" s="63">
        <v>67517.259999999995</v>
      </c>
      <c r="E31" s="63">
        <v>35501.1</v>
      </c>
      <c r="F31" s="62">
        <v>2</v>
      </c>
      <c r="G31" s="63">
        <v>114089.4</v>
      </c>
      <c r="H31" s="63">
        <v>68453.64</v>
      </c>
      <c r="I31" s="62">
        <v>4</v>
      </c>
      <c r="J31" s="63">
        <v>384199.75</v>
      </c>
      <c r="K31" s="63">
        <v>224412.19</v>
      </c>
      <c r="L31" s="62">
        <v>7</v>
      </c>
      <c r="M31" s="109">
        <v>766732.88</v>
      </c>
      <c r="N31" s="109">
        <v>373510.49000000005</v>
      </c>
    </row>
    <row r="32" spans="1:14" x14ac:dyDescent="0.25">
      <c r="A32" s="61">
        <v>27</v>
      </c>
      <c r="B32" s="99" t="s">
        <v>72</v>
      </c>
      <c r="C32" s="62">
        <v>1</v>
      </c>
      <c r="D32" s="63">
        <v>13669.22</v>
      </c>
      <c r="E32" s="63">
        <v>5467.69</v>
      </c>
      <c r="F32" s="62">
        <v>2</v>
      </c>
      <c r="G32" s="63">
        <v>62452.19</v>
      </c>
      <c r="H32" s="63">
        <v>24980.880000000001</v>
      </c>
      <c r="I32" s="62">
        <v>0</v>
      </c>
      <c r="J32" s="63">
        <v>0</v>
      </c>
      <c r="K32" s="63">
        <v>0</v>
      </c>
      <c r="L32" s="62">
        <v>0</v>
      </c>
      <c r="M32" s="109">
        <v>0</v>
      </c>
      <c r="N32" s="109">
        <v>0</v>
      </c>
    </row>
    <row r="33" spans="1:14" x14ac:dyDescent="0.25">
      <c r="A33" s="61">
        <v>28</v>
      </c>
      <c r="B33" s="99" t="s">
        <v>73</v>
      </c>
      <c r="C33" s="62">
        <v>0</v>
      </c>
      <c r="D33" s="63">
        <v>0</v>
      </c>
      <c r="E33" s="63">
        <v>0</v>
      </c>
      <c r="F33" s="62">
        <v>1</v>
      </c>
      <c r="G33" s="63">
        <v>11579.5</v>
      </c>
      <c r="H33" s="63">
        <v>6947.7</v>
      </c>
      <c r="I33" s="62">
        <v>1</v>
      </c>
      <c r="J33" s="63">
        <v>32231.414000000001</v>
      </c>
      <c r="K33" s="63">
        <v>12892.56</v>
      </c>
      <c r="L33" s="62">
        <v>0</v>
      </c>
      <c r="M33" s="109">
        <v>0</v>
      </c>
      <c r="N33" s="109">
        <v>0</v>
      </c>
    </row>
    <row r="34" spans="1:14" x14ac:dyDescent="0.25">
      <c r="A34" s="61">
        <v>29</v>
      </c>
      <c r="B34" s="99" t="s">
        <v>74</v>
      </c>
      <c r="C34" s="62">
        <v>2</v>
      </c>
      <c r="D34" s="63">
        <v>61992.75</v>
      </c>
      <c r="E34" s="63">
        <v>28426.12</v>
      </c>
      <c r="F34" s="62">
        <v>0</v>
      </c>
      <c r="G34" s="63">
        <v>0</v>
      </c>
      <c r="H34" s="63">
        <v>0</v>
      </c>
      <c r="I34" s="62">
        <v>1</v>
      </c>
      <c r="J34" s="63">
        <v>32219.09</v>
      </c>
      <c r="K34" s="63">
        <v>19331.46</v>
      </c>
      <c r="L34" s="62">
        <v>1</v>
      </c>
      <c r="M34" s="109">
        <v>8764.4599999999991</v>
      </c>
      <c r="N34" s="109">
        <v>5258.67</v>
      </c>
    </row>
    <row r="35" spans="1:14" x14ac:dyDescent="0.25">
      <c r="A35" s="61">
        <v>30</v>
      </c>
      <c r="B35" s="99" t="s">
        <v>75</v>
      </c>
      <c r="C35" s="62">
        <v>0</v>
      </c>
      <c r="D35" s="63">
        <v>0</v>
      </c>
      <c r="E35" s="63">
        <v>0</v>
      </c>
      <c r="F35" s="62">
        <v>1</v>
      </c>
      <c r="G35" s="63">
        <v>56165.7</v>
      </c>
      <c r="H35" s="63">
        <v>22466.28</v>
      </c>
      <c r="I35" s="62">
        <v>1</v>
      </c>
      <c r="J35" s="63">
        <v>14479.02</v>
      </c>
      <c r="K35" s="63">
        <v>5791.6</v>
      </c>
      <c r="L35" s="62">
        <v>0</v>
      </c>
      <c r="M35" s="109">
        <v>0</v>
      </c>
      <c r="N35" s="109">
        <v>0</v>
      </c>
    </row>
    <row r="36" spans="1:14" x14ac:dyDescent="0.25">
      <c r="A36" s="61">
        <v>31</v>
      </c>
      <c r="B36" s="99" t="s">
        <v>76</v>
      </c>
      <c r="C36" s="62">
        <v>0</v>
      </c>
      <c r="D36" s="63">
        <v>0</v>
      </c>
      <c r="E36" s="63">
        <v>0</v>
      </c>
      <c r="F36" s="62">
        <v>1</v>
      </c>
      <c r="G36" s="63">
        <v>99936.73</v>
      </c>
      <c r="H36" s="63">
        <v>50168.24</v>
      </c>
      <c r="I36" s="62">
        <v>1</v>
      </c>
      <c r="J36" s="63">
        <v>147352.35</v>
      </c>
      <c r="K36" s="63">
        <v>63404.94</v>
      </c>
      <c r="L36" s="62">
        <v>0</v>
      </c>
      <c r="M36" s="109">
        <v>0</v>
      </c>
      <c r="N36" s="109">
        <v>0</v>
      </c>
    </row>
    <row r="37" spans="1:14" x14ac:dyDescent="0.25">
      <c r="A37" s="61">
        <v>32</v>
      </c>
      <c r="B37" s="99" t="s">
        <v>77</v>
      </c>
      <c r="C37" s="62">
        <v>1</v>
      </c>
      <c r="D37" s="63">
        <v>9864.1200000000008</v>
      </c>
      <c r="E37" s="63">
        <v>3945.65</v>
      </c>
      <c r="F37" s="62">
        <v>4</v>
      </c>
      <c r="G37" s="63">
        <v>318888.93</v>
      </c>
      <c r="H37" s="63">
        <v>187552.36</v>
      </c>
      <c r="I37" s="62">
        <v>3</v>
      </c>
      <c r="J37" s="63">
        <v>215330.18</v>
      </c>
      <c r="K37" s="63">
        <v>137463.10999999999</v>
      </c>
      <c r="L37" s="62">
        <v>4</v>
      </c>
      <c r="M37" s="109">
        <v>430422.31</v>
      </c>
      <c r="N37" s="109">
        <v>207025.74</v>
      </c>
    </row>
    <row r="38" spans="1:14" x14ac:dyDescent="0.25">
      <c r="A38" s="61">
        <v>33</v>
      </c>
      <c r="B38" s="99" t="s">
        <v>78</v>
      </c>
      <c r="C38" s="62">
        <v>12</v>
      </c>
      <c r="D38" s="63">
        <v>714436.35</v>
      </c>
      <c r="E38" s="63">
        <v>416165.61</v>
      </c>
      <c r="F38" s="62">
        <v>4</v>
      </c>
      <c r="G38" s="63">
        <v>240962.47</v>
      </c>
      <c r="H38" s="63">
        <v>144577.48000000001</v>
      </c>
      <c r="I38" s="62">
        <v>1</v>
      </c>
      <c r="J38" s="63">
        <v>160475.84</v>
      </c>
      <c r="K38" s="63">
        <v>102285.51</v>
      </c>
      <c r="L38" s="62">
        <v>10</v>
      </c>
      <c r="M38" s="109">
        <v>560839.25</v>
      </c>
      <c r="N38" s="109">
        <v>306169.94</v>
      </c>
    </row>
    <row r="39" spans="1:14" x14ac:dyDescent="0.25">
      <c r="A39" s="61">
        <v>34</v>
      </c>
      <c r="B39" s="99" t="s">
        <v>79</v>
      </c>
      <c r="C39" s="62">
        <v>23</v>
      </c>
      <c r="D39" s="63">
        <v>1830948.24</v>
      </c>
      <c r="E39" s="63">
        <v>804556.08</v>
      </c>
      <c r="F39" s="62">
        <v>15</v>
      </c>
      <c r="G39" s="63">
        <v>1216199.77</v>
      </c>
      <c r="H39" s="63">
        <v>523891.63</v>
      </c>
      <c r="I39" s="62">
        <v>15</v>
      </c>
      <c r="J39" s="63">
        <v>1889724</v>
      </c>
      <c r="K39" s="63">
        <v>785475.32</v>
      </c>
      <c r="L39" s="62">
        <v>21</v>
      </c>
      <c r="M39" s="109">
        <v>3149884.04</v>
      </c>
      <c r="N39" s="109">
        <v>1550567.65</v>
      </c>
    </row>
    <row r="40" spans="1:14" x14ac:dyDescent="0.25">
      <c r="A40" s="61">
        <v>35</v>
      </c>
      <c r="B40" s="99" t="s">
        <v>80</v>
      </c>
      <c r="C40" s="62">
        <v>4</v>
      </c>
      <c r="D40" s="63">
        <v>190097</v>
      </c>
      <c r="E40" s="63">
        <v>93047.8</v>
      </c>
      <c r="F40" s="62">
        <v>1</v>
      </c>
      <c r="G40" s="63">
        <v>99745</v>
      </c>
      <c r="H40" s="63">
        <v>59847</v>
      </c>
      <c r="I40" s="62">
        <v>0</v>
      </c>
      <c r="J40" s="63">
        <v>0</v>
      </c>
      <c r="K40" s="63">
        <v>0</v>
      </c>
      <c r="L40" s="62">
        <v>2</v>
      </c>
      <c r="M40" s="109">
        <v>158634.75</v>
      </c>
      <c r="N40" s="109">
        <v>73126.13</v>
      </c>
    </row>
    <row r="41" spans="1:14" x14ac:dyDescent="0.25">
      <c r="A41" s="61">
        <v>36</v>
      </c>
      <c r="B41" s="99" t="s">
        <v>81</v>
      </c>
      <c r="C41" s="62">
        <v>14</v>
      </c>
      <c r="D41" s="63">
        <v>1297784.73</v>
      </c>
      <c r="E41" s="63">
        <v>644288.18000000005</v>
      </c>
      <c r="F41" s="62">
        <v>7</v>
      </c>
      <c r="G41" s="63">
        <v>255104</v>
      </c>
      <c r="H41" s="63">
        <v>110963</v>
      </c>
      <c r="I41" s="62">
        <v>7</v>
      </c>
      <c r="J41" s="63">
        <v>1120075.6399999999</v>
      </c>
      <c r="K41" s="63">
        <v>687106.19</v>
      </c>
      <c r="L41" s="62">
        <v>16</v>
      </c>
      <c r="M41" s="109">
        <v>1296445.94</v>
      </c>
      <c r="N41" s="109">
        <v>659463.22</v>
      </c>
    </row>
    <row r="42" spans="1:14" x14ac:dyDescent="0.25">
      <c r="A42" s="61">
        <v>37</v>
      </c>
      <c r="B42" s="99" t="s">
        <v>82</v>
      </c>
      <c r="C42" s="62">
        <v>1</v>
      </c>
      <c r="D42" s="63">
        <v>42013</v>
      </c>
      <c r="E42" s="63">
        <v>25207.8</v>
      </c>
      <c r="F42" s="62">
        <v>1</v>
      </c>
      <c r="G42" s="63">
        <v>13016.82</v>
      </c>
      <c r="H42" s="63">
        <v>7810.09</v>
      </c>
      <c r="I42" s="62">
        <v>0</v>
      </c>
      <c r="J42" s="63">
        <v>0</v>
      </c>
      <c r="K42" s="63">
        <v>0</v>
      </c>
      <c r="L42" s="62">
        <v>0</v>
      </c>
      <c r="M42" s="109">
        <v>0</v>
      </c>
      <c r="N42" s="109">
        <v>0</v>
      </c>
    </row>
    <row r="43" spans="1:14" x14ac:dyDescent="0.25">
      <c r="A43" s="61">
        <v>38</v>
      </c>
      <c r="B43" s="99" t="s">
        <v>83</v>
      </c>
      <c r="C43" s="62">
        <v>0</v>
      </c>
      <c r="D43" s="63">
        <v>0</v>
      </c>
      <c r="E43" s="63">
        <v>0</v>
      </c>
      <c r="F43" s="62">
        <v>0</v>
      </c>
      <c r="G43" s="63">
        <v>0</v>
      </c>
      <c r="H43" s="63">
        <v>0</v>
      </c>
      <c r="I43" s="62">
        <v>0</v>
      </c>
      <c r="J43" s="63">
        <v>0</v>
      </c>
      <c r="K43" s="63">
        <v>0</v>
      </c>
      <c r="L43" s="62">
        <v>1</v>
      </c>
      <c r="M43" s="109">
        <v>40682.36</v>
      </c>
      <c r="N43" s="109">
        <v>20341.18</v>
      </c>
    </row>
    <row r="44" spans="1:14" x14ac:dyDescent="0.25">
      <c r="A44" s="61">
        <v>39</v>
      </c>
      <c r="B44" s="99" t="s">
        <v>84</v>
      </c>
      <c r="C44" s="62">
        <v>0</v>
      </c>
      <c r="D44" s="63">
        <v>0</v>
      </c>
      <c r="E44" s="63">
        <v>0</v>
      </c>
      <c r="F44" s="62">
        <v>0</v>
      </c>
      <c r="G44" s="63">
        <v>0</v>
      </c>
      <c r="H44" s="63">
        <v>0</v>
      </c>
      <c r="I44" s="62">
        <v>0</v>
      </c>
      <c r="J44" s="63">
        <v>0</v>
      </c>
      <c r="K44" s="63">
        <v>0</v>
      </c>
      <c r="L44" s="62">
        <v>0</v>
      </c>
      <c r="M44" s="109">
        <v>0</v>
      </c>
      <c r="N44" s="109">
        <v>0</v>
      </c>
    </row>
    <row r="45" spans="1:14" x14ac:dyDescent="0.25">
      <c r="A45" s="61">
        <v>40</v>
      </c>
      <c r="B45" s="99" t="s">
        <v>85</v>
      </c>
      <c r="C45" s="62">
        <v>1</v>
      </c>
      <c r="D45" s="63">
        <v>87907.61</v>
      </c>
      <c r="E45" s="63">
        <v>35163.040000000001</v>
      </c>
      <c r="F45" s="62">
        <v>1</v>
      </c>
      <c r="G45" s="63">
        <v>99544.04</v>
      </c>
      <c r="H45" s="63">
        <v>39817.620000000003</v>
      </c>
      <c r="I45" s="62">
        <v>6</v>
      </c>
      <c r="J45" s="63">
        <v>282490.17</v>
      </c>
      <c r="K45" s="63">
        <v>151710.18</v>
      </c>
      <c r="L45" s="62">
        <v>4</v>
      </c>
      <c r="M45" s="109">
        <v>135608.91</v>
      </c>
      <c r="N45" s="109">
        <v>64786.289999999994</v>
      </c>
    </row>
    <row r="46" spans="1:14" x14ac:dyDescent="0.25">
      <c r="A46" s="61">
        <v>41</v>
      </c>
      <c r="B46" s="99" t="s">
        <v>86</v>
      </c>
      <c r="C46" s="62">
        <v>11</v>
      </c>
      <c r="D46" s="63">
        <v>913406.71</v>
      </c>
      <c r="E46" s="63">
        <v>402255.62</v>
      </c>
      <c r="F46" s="62">
        <v>3</v>
      </c>
      <c r="G46" s="63">
        <v>208811.28</v>
      </c>
      <c r="H46" s="63">
        <v>95906.31</v>
      </c>
      <c r="I46" s="62">
        <v>6</v>
      </c>
      <c r="J46" s="63">
        <v>1174672.504</v>
      </c>
      <c r="K46" s="63">
        <v>491042.25</v>
      </c>
      <c r="L46" s="62">
        <v>6</v>
      </c>
      <c r="M46" s="109">
        <v>1774423.8900000001</v>
      </c>
      <c r="N46" s="109">
        <v>827660.57</v>
      </c>
    </row>
    <row r="47" spans="1:14" x14ac:dyDescent="0.25">
      <c r="A47" s="61">
        <v>42</v>
      </c>
      <c r="B47" s="99" t="s">
        <v>87</v>
      </c>
      <c r="C47" s="62">
        <v>0</v>
      </c>
      <c r="D47" s="63">
        <v>0</v>
      </c>
      <c r="E47" s="63">
        <v>0</v>
      </c>
      <c r="F47" s="62">
        <v>0</v>
      </c>
      <c r="G47" s="63">
        <v>0</v>
      </c>
      <c r="H47" s="63">
        <v>0</v>
      </c>
      <c r="I47" s="62">
        <v>0</v>
      </c>
      <c r="J47" s="63"/>
      <c r="K47" s="63">
        <v>0</v>
      </c>
      <c r="L47" s="62">
        <v>0</v>
      </c>
      <c r="M47" s="109">
        <v>0</v>
      </c>
      <c r="N47" s="109">
        <v>0</v>
      </c>
    </row>
    <row r="48" spans="1:14" x14ac:dyDescent="0.25">
      <c r="A48" s="61">
        <v>43</v>
      </c>
      <c r="B48" s="99" t="s">
        <v>88</v>
      </c>
      <c r="C48" s="62">
        <v>0</v>
      </c>
      <c r="D48" s="63">
        <v>0</v>
      </c>
      <c r="E48" s="63">
        <v>0</v>
      </c>
      <c r="F48" s="62">
        <v>0</v>
      </c>
      <c r="G48" s="63">
        <v>0</v>
      </c>
      <c r="H48" s="63">
        <v>0</v>
      </c>
      <c r="I48" s="62">
        <v>1</v>
      </c>
      <c r="J48" s="63">
        <v>279541.60399999999</v>
      </c>
      <c r="K48" s="63">
        <v>143329.88</v>
      </c>
      <c r="L48" s="62">
        <v>1</v>
      </c>
      <c r="M48" s="109">
        <v>665752.66</v>
      </c>
      <c r="N48" s="109">
        <v>284146.06</v>
      </c>
    </row>
    <row r="49" spans="1:14" x14ac:dyDescent="0.25">
      <c r="A49" s="61">
        <v>44</v>
      </c>
      <c r="B49" s="99" t="s">
        <v>89</v>
      </c>
      <c r="C49" s="62">
        <v>3</v>
      </c>
      <c r="D49" s="63">
        <v>315966.65000000002</v>
      </c>
      <c r="E49" s="63">
        <v>164788.24</v>
      </c>
      <c r="F49" s="62">
        <v>2</v>
      </c>
      <c r="G49" s="63">
        <v>118876.44</v>
      </c>
      <c r="H49" s="63">
        <v>61904.38</v>
      </c>
      <c r="I49" s="62">
        <v>7</v>
      </c>
      <c r="J49" s="63">
        <v>374739</v>
      </c>
      <c r="K49" s="63">
        <v>220856.5</v>
      </c>
      <c r="L49" s="62">
        <v>3</v>
      </c>
      <c r="M49" s="109">
        <v>83633.05</v>
      </c>
      <c r="N49" s="109">
        <v>47817.85</v>
      </c>
    </row>
    <row r="50" spans="1:14" x14ac:dyDescent="0.25">
      <c r="A50" s="61">
        <v>45</v>
      </c>
      <c r="B50" s="99" t="s">
        <v>90</v>
      </c>
      <c r="C50" s="62">
        <v>5</v>
      </c>
      <c r="D50" s="63">
        <v>209033.31</v>
      </c>
      <c r="E50" s="63">
        <v>99033.64</v>
      </c>
      <c r="F50" s="62">
        <v>0</v>
      </c>
      <c r="G50" s="63">
        <v>0</v>
      </c>
      <c r="H50" s="63">
        <v>0</v>
      </c>
      <c r="I50" s="62">
        <v>2</v>
      </c>
      <c r="J50" s="63">
        <v>442176.23</v>
      </c>
      <c r="K50" s="63">
        <v>227732.48000000001</v>
      </c>
      <c r="L50" s="62">
        <v>2</v>
      </c>
      <c r="M50" s="109">
        <v>173450</v>
      </c>
      <c r="N50" s="109">
        <v>102470</v>
      </c>
    </row>
    <row r="51" spans="1:14" x14ac:dyDescent="0.25">
      <c r="A51" s="61">
        <v>46</v>
      </c>
      <c r="B51" s="99" t="s">
        <v>91</v>
      </c>
      <c r="C51" s="62">
        <v>3</v>
      </c>
      <c r="D51" s="63">
        <v>89461</v>
      </c>
      <c r="E51" s="63">
        <v>35784.400000000001</v>
      </c>
      <c r="F51" s="62">
        <v>1</v>
      </c>
      <c r="G51" s="63">
        <v>103204</v>
      </c>
      <c r="H51" s="63">
        <v>61922.400000000001</v>
      </c>
      <c r="I51" s="62">
        <v>0</v>
      </c>
      <c r="J51" s="63"/>
      <c r="K51" s="63">
        <v>0</v>
      </c>
      <c r="L51" s="62">
        <v>0</v>
      </c>
      <c r="M51" s="109">
        <v>0</v>
      </c>
      <c r="N51" s="109">
        <v>0</v>
      </c>
    </row>
    <row r="52" spans="1:14" x14ac:dyDescent="0.25">
      <c r="A52" s="61">
        <v>47</v>
      </c>
      <c r="B52" s="99" t="s">
        <v>92</v>
      </c>
      <c r="C52" s="62">
        <v>0</v>
      </c>
      <c r="D52" s="63">
        <v>0</v>
      </c>
      <c r="E52" s="63">
        <v>0</v>
      </c>
      <c r="F52" s="62">
        <v>2</v>
      </c>
      <c r="G52" s="63">
        <v>81512.789999999994</v>
      </c>
      <c r="H52" s="63">
        <v>38502.720000000001</v>
      </c>
      <c r="I52" s="62">
        <v>0</v>
      </c>
      <c r="J52" s="63"/>
      <c r="K52" s="63">
        <v>0</v>
      </c>
      <c r="L52" s="62">
        <v>0</v>
      </c>
      <c r="M52" s="109">
        <v>0</v>
      </c>
      <c r="N52" s="109">
        <v>0</v>
      </c>
    </row>
    <row r="53" spans="1:14" x14ac:dyDescent="0.25">
      <c r="A53" s="61">
        <v>48</v>
      </c>
      <c r="B53" s="99" t="s">
        <v>93</v>
      </c>
      <c r="C53" s="62">
        <v>0</v>
      </c>
      <c r="D53" s="63">
        <v>0</v>
      </c>
      <c r="E53" s="63">
        <v>0</v>
      </c>
      <c r="F53" s="62">
        <v>0</v>
      </c>
      <c r="G53" s="63">
        <v>0</v>
      </c>
      <c r="H53" s="63">
        <v>0</v>
      </c>
      <c r="I53" s="62">
        <v>1</v>
      </c>
      <c r="J53" s="63">
        <v>14000</v>
      </c>
      <c r="K53" s="63">
        <v>8400</v>
      </c>
      <c r="L53" s="62">
        <v>0</v>
      </c>
      <c r="M53" s="109">
        <v>0</v>
      </c>
      <c r="N53" s="109">
        <v>0</v>
      </c>
    </row>
    <row r="54" spans="1:14" x14ac:dyDescent="0.25">
      <c r="A54" s="61">
        <v>49</v>
      </c>
      <c r="B54" s="99" t="s">
        <v>94</v>
      </c>
      <c r="C54" s="62">
        <v>6</v>
      </c>
      <c r="D54" s="63">
        <v>253810.3</v>
      </c>
      <c r="E54" s="63">
        <v>117784.76</v>
      </c>
      <c r="F54" s="62">
        <v>4</v>
      </c>
      <c r="G54" s="63">
        <v>281112.78000000003</v>
      </c>
      <c r="H54" s="63">
        <v>132455.66</v>
      </c>
      <c r="I54" s="62">
        <v>5</v>
      </c>
      <c r="J54" s="63">
        <v>138790.97399999999</v>
      </c>
      <c r="K54" s="63">
        <v>61670.77</v>
      </c>
      <c r="L54" s="62">
        <v>7</v>
      </c>
      <c r="M54" s="109">
        <v>489807.21</v>
      </c>
      <c r="N54" s="109">
        <v>240187.80999999997</v>
      </c>
    </row>
    <row r="55" spans="1:14" x14ac:dyDescent="0.25">
      <c r="A55" s="61">
        <v>50</v>
      </c>
      <c r="B55" s="99" t="s">
        <v>95</v>
      </c>
      <c r="C55" s="62">
        <v>1</v>
      </c>
      <c r="D55" s="63">
        <v>42561.98</v>
      </c>
      <c r="E55" s="63">
        <v>17024.79</v>
      </c>
      <c r="F55" s="62">
        <v>1</v>
      </c>
      <c r="G55" s="63">
        <v>79155</v>
      </c>
      <c r="H55" s="63">
        <v>47493</v>
      </c>
      <c r="I55" s="62">
        <v>0</v>
      </c>
      <c r="J55" s="63"/>
      <c r="K55" s="63">
        <v>0</v>
      </c>
      <c r="L55" s="62">
        <v>2</v>
      </c>
      <c r="M55" s="109">
        <v>80389</v>
      </c>
      <c r="N55" s="109">
        <v>43179.6</v>
      </c>
    </row>
    <row r="56" spans="1:14" x14ac:dyDescent="0.25">
      <c r="A56" s="61">
        <v>51</v>
      </c>
      <c r="B56" s="99" t="s">
        <v>96</v>
      </c>
      <c r="C56" s="62">
        <v>3</v>
      </c>
      <c r="D56" s="63">
        <v>243299</v>
      </c>
      <c r="E56" s="63">
        <v>123176.48</v>
      </c>
      <c r="F56" s="62">
        <v>0</v>
      </c>
      <c r="G56" s="63">
        <v>0</v>
      </c>
      <c r="H56" s="63">
        <v>0</v>
      </c>
      <c r="I56" s="62">
        <v>1</v>
      </c>
      <c r="J56" s="63">
        <v>12396.7</v>
      </c>
      <c r="K56" s="63">
        <v>4958.68</v>
      </c>
      <c r="L56" s="62">
        <v>1</v>
      </c>
      <c r="M56" s="109">
        <v>38399.39</v>
      </c>
      <c r="N56" s="109">
        <v>23039.64</v>
      </c>
    </row>
    <row r="57" spans="1:14" x14ac:dyDescent="0.25">
      <c r="A57" s="61">
        <v>52</v>
      </c>
      <c r="B57" s="99" t="s">
        <v>97</v>
      </c>
      <c r="C57" s="62">
        <v>2</v>
      </c>
      <c r="D57" s="63">
        <v>125500</v>
      </c>
      <c r="E57" s="63">
        <v>70200</v>
      </c>
      <c r="F57" s="62">
        <v>1</v>
      </c>
      <c r="G57" s="63">
        <v>33000</v>
      </c>
      <c r="H57" s="63">
        <v>19800</v>
      </c>
      <c r="I57" s="62">
        <v>3</v>
      </c>
      <c r="J57" s="63">
        <v>38971.040000000001</v>
      </c>
      <c r="K57" s="63">
        <v>23382.6</v>
      </c>
      <c r="L57" s="62">
        <v>1</v>
      </c>
      <c r="M57" s="109">
        <v>22356.2</v>
      </c>
      <c r="N57" s="109">
        <v>13413.72</v>
      </c>
    </row>
    <row r="58" spans="1:14" x14ac:dyDescent="0.25">
      <c r="A58" s="61">
        <v>53</v>
      </c>
      <c r="B58" s="99" t="s">
        <v>98</v>
      </c>
      <c r="C58" s="62">
        <v>3</v>
      </c>
      <c r="D58" s="63">
        <v>272199.21999999997</v>
      </c>
      <c r="E58" s="63">
        <v>126286.65</v>
      </c>
      <c r="F58" s="62">
        <v>0</v>
      </c>
      <c r="G58" s="63">
        <v>0</v>
      </c>
      <c r="H58" s="63">
        <v>0</v>
      </c>
      <c r="I58" s="62">
        <v>2</v>
      </c>
      <c r="J58" s="63">
        <v>43860</v>
      </c>
      <c r="K58" s="63">
        <v>26316</v>
      </c>
      <c r="L58" s="62">
        <v>0</v>
      </c>
      <c r="M58" s="109">
        <v>0</v>
      </c>
      <c r="N58" s="109">
        <v>0</v>
      </c>
    </row>
    <row r="59" spans="1:14" x14ac:dyDescent="0.25">
      <c r="A59" s="61">
        <v>54</v>
      </c>
      <c r="B59" s="99" t="s">
        <v>99</v>
      </c>
      <c r="C59" s="62">
        <v>6</v>
      </c>
      <c r="D59" s="63">
        <v>405008.7</v>
      </c>
      <c r="E59" s="63">
        <v>171154.11</v>
      </c>
      <c r="F59" s="62">
        <v>2</v>
      </c>
      <c r="G59" s="63">
        <v>171130</v>
      </c>
      <c r="H59" s="63">
        <v>71810.86</v>
      </c>
      <c r="I59" s="62">
        <v>6</v>
      </c>
      <c r="J59" s="63">
        <v>659413.57400000002</v>
      </c>
      <c r="K59" s="63">
        <v>287953.07</v>
      </c>
      <c r="L59" s="62">
        <v>4</v>
      </c>
      <c r="M59" s="109">
        <v>989124.1</v>
      </c>
      <c r="N59" s="109">
        <v>548767.56999999995</v>
      </c>
    </row>
    <row r="60" spans="1:14" x14ac:dyDescent="0.25">
      <c r="A60" s="61">
        <v>55</v>
      </c>
      <c r="B60" s="99" t="s">
        <v>100</v>
      </c>
      <c r="C60" s="62">
        <v>1</v>
      </c>
      <c r="D60" s="63">
        <v>99999.59</v>
      </c>
      <c r="E60" s="63">
        <v>59999.76</v>
      </c>
      <c r="F60" s="62">
        <v>1</v>
      </c>
      <c r="G60" s="63">
        <v>94000</v>
      </c>
      <c r="H60" s="63">
        <v>47188</v>
      </c>
      <c r="I60" s="62">
        <v>0</v>
      </c>
      <c r="J60" s="63">
        <v>0</v>
      </c>
      <c r="K60" s="63">
        <v>0</v>
      </c>
      <c r="L60" s="62">
        <v>0</v>
      </c>
      <c r="M60" s="109">
        <v>0</v>
      </c>
      <c r="N60" s="109">
        <v>0</v>
      </c>
    </row>
    <row r="61" spans="1:14" x14ac:dyDescent="0.25">
      <c r="A61" s="61">
        <v>56</v>
      </c>
      <c r="B61" s="99" t="s">
        <v>101</v>
      </c>
      <c r="C61" s="62">
        <v>1</v>
      </c>
      <c r="D61" s="63">
        <v>20400</v>
      </c>
      <c r="E61" s="63">
        <v>8160</v>
      </c>
      <c r="F61" s="62">
        <v>1</v>
      </c>
      <c r="G61" s="63">
        <v>12396.7</v>
      </c>
      <c r="H61" s="63">
        <v>4958.68</v>
      </c>
      <c r="I61" s="62">
        <v>0</v>
      </c>
      <c r="J61" s="63">
        <v>0</v>
      </c>
      <c r="K61" s="63">
        <v>0</v>
      </c>
      <c r="L61" s="62">
        <v>0</v>
      </c>
      <c r="M61" s="109">
        <v>0</v>
      </c>
      <c r="N61" s="109">
        <v>0</v>
      </c>
    </row>
    <row r="62" spans="1:14" x14ac:dyDescent="0.25">
      <c r="A62" s="61">
        <v>57</v>
      </c>
      <c r="B62" s="99" t="s">
        <v>102</v>
      </c>
      <c r="C62" s="62">
        <v>0</v>
      </c>
      <c r="D62" s="63">
        <v>0</v>
      </c>
      <c r="E62" s="63">
        <v>0</v>
      </c>
      <c r="F62" s="62">
        <v>0</v>
      </c>
      <c r="G62" s="63">
        <v>0</v>
      </c>
      <c r="H62" s="63">
        <v>0</v>
      </c>
      <c r="I62" s="62">
        <v>0</v>
      </c>
      <c r="J62" s="63">
        <v>0</v>
      </c>
      <c r="K62" s="63">
        <v>0</v>
      </c>
      <c r="L62" s="62">
        <v>0</v>
      </c>
      <c r="M62" s="109">
        <v>0</v>
      </c>
      <c r="N62" s="109">
        <v>0</v>
      </c>
    </row>
    <row r="63" spans="1:14" x14ac:dyDescent="0.25">
      <c r="A63" s="61">
        <v>58</v>
      </c>
      <c r="B63" s="99" t="s">
        <v>103</v>
      </c>
      <c r="C63" s="62">
        <v>1</v>
      </c>
      <c r="D63" s="63">
        <v>71665.16</v>
      </c>
      <c r="E63" s="63">
        <v>42999.09</v>
      </c>
      <c r="F63" s="62">
        <v>0</v>
      </c>
      <c r="G63" s="63">
        <v>0</v>
      </c>
      <c r="H63" s="63">
        <v>0</v>
      </c>
      <c r="I63" s="62">
        <v>0</v>
      </c>
      <c r="J63" s="63">
        <v>0</v>
      </c>
      <c r="K63" s="63">
        <v>0</v>
      </c>
      <c r="L63" s="62">
        <v>0</v>
      </c>
      <c r="M63" s="109">
        <v>0</v>
      </c>
      <c r="N63" s="109">
        <v>0</v>
      </c>
    </row>
    <row r="64" spans="1:14" x14ac:dyDescent="0.25">
      <c r="A64" s="61">
        <v>59</v>
      </c>
      <c r="B64" s="99" t="s">
        <v>104</v>
      </c>
      <c r="C64" s="62">
        <v>5</v>
      </c>
      <c r="D64" s="63">
        <v>504501.38</v>
      </c>
      <c r="E64" s="63">
        <v>219549.45</v>
      </c>
      <c r="F64" s="62">
        <v>3</v>
      </c>
      <c r="G64" s="63">
        <v>170041.93</v>
      </c>
      <c r="H64" s="63">
        <v>68016.77</v>
      </c>
      <c r="I64" s="62">
        <v>9</v>
      </c>
      <c r="J64" s="63">
        <v>704406.82400000002</v>
      </c>
      <c r="K64" s="63">
        <v>308767.53999999998</v>
      </c>
      <c r="L64" s="62">
        <v>5</v>
      </c>
      <c r="M64" s="109">
        <v>1242907.67</v>
      </c>
      <c r="N64" s="109">
        <v>587809.77</v>
      </c>
    </row>
    <row r="65" spans="1:14" x14ac:dyDescent="0.25">
      <c r="A65" s="61">
        <v>60</v>
      </c>
      <c r="B65" s="99" t="s">
        <v>105</v>
      </c>
      <c r="C65" s="62">
        <v>1</v>
      </c>
      <c r="D65" s="63">
        <v>99999.15</v>
      </c>
      <c r="E65" s="63">
        <v>59999.49</v>
      </c>
      <c r="F65" s="62">
        <v>0</v>
      </c>
      <c r="G65" s="63">
        <v>0</v>
      </c>
      <c r="H65" s="63">
        <v>0</v>
      </c>
      <c r="I65" s="62">
        <v>1</v>
      </c>
      <c r="J65" s="63">
        <v>15813.683999999999</v>
      </c>
      <c r="K65" s="63">
        <v>9488.18</v>
      </c>
      <c r="L65" s="62">
        <v>0</v>
      </c>
      <c r="M65" s="109">
        <v>0</v>
      </c>
      <c r="N65" s="109">
        <v>0</v>
      </c>
    </row>
    <row r="66" spans="1:14" x14ac:dyDescent="0.25">
      <c r="A66" s="61">
        <v>61</v>
      </c>
      <c r="B66" s="99" t="s">
        <v>106</v>
      </c>
      <c r="C66" s="62">
        <v>4</v>
      </c>
      <c r="D66" s="63">
        <v>291072.09000000003</v>
      </c>
      <c r="E66" s="63">
        <v>172458.17</v>
      </c>
      <c r="F66" s="62">
        <v>0</v>
      </c>
      <c r="G66" s="63">
        <v>0</v>
      </c>
      <c r="H66" s="63">
        <v>0</v>
      </c>
      <c r="I66" s="62">
        <v>2</v>
      </c>
      <c r="J66" s="63">
        <v>291660.59999999998</v>
      </c>
      <c r="K66" s="63">
        <v>166318.46</v>
      </c>
      <c r="L66" s="62">
        <v>2</v>
      </c>
      <c r="M66" s="109">
        <v>216694</v>
      </c>
      <c r="N66" s="109">
        <v>127926.39999999999</v>
      </c>
    </row>
    <row r="67" spans="1:14" x14ac:dyDescent="0.25">
      <c r="A67" s="61">
        <v>62</v>
      </c>
      <c r="B67" s="99" t="s">
        <v>107</v>
      </c>
      <c r="C67" s="62">
        <v>3</v>
      </c>
      <c r="D67" s="63">
        <v>164420.34</v>
      </c>
      <c r="E67" s="63">
        <v>65768.14</v>
      </c>
      <c r="F67" s="62">
        <v>1</v>
      </c>
      <c r="G67" s="63">
        <v>42820</v>
      </c>
      <c r="H67" s="63">
        <v>17128</v>
      </c>
      <c r="I67" s="62">
        <v>2</v>
      </c>
      <c r="J67" s="63">
        <v>273870.29399999999</v>
      </c>
      <c r="K67" s="63">
        <v>110898.12</v>
      </c>
      <c r="L67" s="62">
        <v>1</v>
      </c>
      <c r="M67" s="109">
        <v>106191.3</v>
      </c>
      <c r="N67" s="109">
        <v>42476.52</v>
      </c>
    </row>
    <row r="68" spans="1:14" x14ac:dyDescent="0.25">
      <c r="A68" s="61">
        <v>63</v>
      </c>
      <c r="B68" s="99" t="s">
        <v>108</v>
      </c>
      <c r="C68" s="96">
        <v>0</v>
      </c>
      <c r="D68" s="63">
        <v>0</v>
      </c>
      <c r="E68" s="63">
        <v>0</v>
      </c>
      <c r="F68" s="96">
        <v>0</v>
      </c>
      <c r="G68" s="63">
        <v>0</v>
      </c>
      <c r="H68" s="63">
        <v>0</v>
      </c>
      <c r="I68" s="96">
        <v>0</v>
      </c>
      <c r="J68" s="63"/>
      <c r="K68" s="63">
        <v>0</v>
      </c>
      <c r="L68" s="62">
        <v>1</v>
      </c>
      <c r="M68" s="109">
        <v>55180</v>
      </c>
      <c r="N68" s="109">
        <v>22072</v>
      </c>
    </row>
    <row r="69" spans="1:14" x14ac:dyDescent="0.25">
      <c r="A69" s="61">
        <v>64</v>
      </c>
      <c r="B69" s="99" t="s">
        <v>109</v>
      </c>
      <c r="C69" s="62">
        <v>0</v>
      </c>
      <c r="D69" s="63">
        <v>0</v>
      </c>
      <c r="E69" s="63">
        <v>0</v>
      </c>
      <c r="F69" s="62">
        <v>0</v>
      </c>
      <c r="G69" s="63">
        <v>0</v>
      </c>
      <c r="H69" s="63">
        <v>0</v>
      </c>
      <c r="I69" s="62">
        <v>0</v>
      </c>
      <c r="J69" s="63"/>
      <c r="K69" s="63">
        <v>0</v>
      </c>
      <c r="L69" s="62">
        <v>0</v>
      </c>
      <c r="M69" s="109">
        <v>0</v>
      </c>
      <c r="N69" s="109">
        <v>0</v>
      </c>
    </row>
    <row r="70" spans="1:14" x14ac:dyDescent="0.25">
      <c r="A70" s="61">
        <v>65</v>
      </c>
      <c r="B70" s="99" t="s">
        <v>110</v>
      </c>
      <c r="C70" s="62">
        <v>1</v>
      </c>
      <c r="D70" s="63">
        <v>7104.44</v>
      </c>
      <c r="E70" s="63">
        <v>2841.78</v>
      </c>
      <c r="F70" s="62">
        <v>0</v>
      </c>
      <c r="G70" s="63">
        <v>0</v>
      </c>
      <c r="H70" s="63">
        <v>0</v>
      </c>
      <c r="I70" s="62">
        <v>0</v>
      </c>
      <c r="J70" s="63"/>
      <c r="K70" s="63">
        <v>0</v>
      </c>
      <c r="L70" s="62">
        <v>1</v>
      </c>
      <c r="M70" s="109">
        <v>51200</v>
      </c>
      <c r="N70" s="109">
        <v>30720</v>
      </c>
    </row>
    <row r="71" spans="1:14" x14ac:dyDescent="0.25">
      <c r="A71" s="61">
        <v>66</v>
      </c>
      <c r="B71" s="99" t="s">
        <v>111</v>
      </c>
      <c r="C71" s="62">
        <v>5</v>
      </c>
      <c r="D71" s="63">
        <v>193273.86</v>
      </c>
      <c r="E71" s="63">
        <v>115964.32</v>
      </c>
      <c r="F71" s="62">
        <v>1</v>
      </c>
      <c r="G71" s="63">
        <v>34918</v>
      </c>
      <c r="H71" s="63">
        <v>13967.2</v>
      </c>
      <c r="I71" s="62">
        <v>4</v>
      </c>
      <c r="J71" s="63">
        <v>282815.51</v>
      </c>
      <c r="K71" s="63">
        <v>166929.31</v>
      </c>
      <c r="L71" s="62">
        <v>9</v>
      </c>
      <c r="M71" s="109">
        <v>913250.3899999999</v>
      </c>
      <c r="N71" s="109">
        <v>452736.30000000005</v>
      </c>
    </row>
    <row r="72" spans="1:14" x14ac:dyDescent="0.25">
      <c r="A72" s="61">
        <v>67</v>
      </c>
      <c r="B72" s="99" t="s">
        <v>112</v>
      </c>
      <c r="C72" s="62">
        <v>0</v>
      </c>
      <c r="D72" s="63">
        <v>0</v>
      </c>
      <c r="E72" s="63">
        <v>0</v>
      </c>
      <c r="F72" s="62">
        <v>0</v>
      </c>
      <c r="G72" s="63">
        <v>0</v>
      </c>
      <c r="H72" s="63">
        <v>0</v>
      </c>
      <c r="I72" s="62">
        <v>0</v>
      </c>
      <c r="J72" s="63"/>
      <c r="K72" s="63">
        <v>0</v>
      </c>
      <c r="L72" s="62">
        <v>1</v>
      </c>
      <c r="M72" s="109">
        <v>9321.01</v>
      </c>
      <c r="N72" s="109">
        <v>3728.4</v>
      </c>
    </row>
    <row r="73" spans="1:14" x14ac:dyDescent="0.25">
      <c r="A73" s="61">
        <v>68</v>
      </c>
      <c r="B73" s="99" t="s">
        <v>113</v>
      </c>
      <c r="C73" s="62">
        <v>3</v>
      </c>
      <c r="D73" s="63">
        <v>119775.88</v>
      </c>
      <c r="E73" s="63">
        <v>47910.35</v>
      </c>
      <c r="F73" s="62">
        <v>1</v>
      </c>
      <c r="G73" s="63">
        <v>27500</v>
      </c>
      <c r="H73" s="63">
        <v>11000</v>
      </c>
      <c r="I73" s="62">
        <v>2</v>
      </c>
      <c r="J73" s="63">
        <v>71708.259999999995</v>
      </c>
      <c r="K73" s="63">
        <v>37084.949999999997</v>
      </c>
      <c r="L73" s="62">
        <v>4</v>
      </c>
      <c r="M73" s="109">
        <v>250740.28999999998</v>
      </c>
      <c r="N73" s="109">
        <v>116244.42</v>
      </c>
    </row>
    <row r="74" spans="1:14" x14ac:dyDescent="0.25">
      <c r="A74" s="61">
        <v>69</v>
      </c>
      <c r="B74" s="99" t="s">
        <v>114</v>
      </c>
      <c r="C74" s="62">
        <v>0</v>
      </c>
      <c r="D74" s="63">
        <v>0</v>
      </c>
      <c r="E74" s="63">
        <v>0</v>
      </c>
      <c r="F74" s="62">
        <v>1</v>
      </c>
      <c r="G74" s="63">
        <v>99969.600000000006</v>
      </c>
      <c r="H74" s="63">
        <v>59981.760000000002</v>
      </c>
      <c r="I74" s="62">
        <v>1</v>
      </c>
      <c r="J74" s="63">
        <v>26099.173999999999</v>
      </c>
      <c r="K74" s="63">
        <v>10439.67</v>
      </c>
      <c r="L74" s="62">
        <v>1</v>
      </c>
      <c r="M74" s="109">
        <v>87046.28</v>
      </c>
      <c r="N74" s="109">
        <v>52227.77</v>
      </c>
    </row>
    <row r="75" spans="1:14" x14ac:dyDescent="0.25">
      <c r="A75" s="61">
        <v>70</v>
      </c>
      <c r="B75" s="99" t="s">
        <v>115</v>
      </c>
      <c r="C75" s="62">
        <v>9</v>
      </c>
      <c r="D75" s="63">
        <v>439442.59</v>
      </c>
      <c r="E75" s="63">
        <v>175777.04</v>
      </c>
      <c r="F75" s="62">
        <v>8</v>
      </c>
      <c r="G75" s="63">
        <v>344915.27</v>
      </c>
      <c r="H75" s="63">
        <v>144950.94</v>
      </c>
      <c r="I75" s="62">
        <v>6</v>
      </c>
      <c r="J75" s="63">
        <v>524979.13399999996</v>
      </c>
      <c r="K75" s="63">
        <v>217591.7</v>
      </c>
      <c r="L75" s="62">
        <v>7</v>
      </c>
      <c r="M75" s="109">
        <v>853083.5</v>
      </c>
      <c r="N75" s="109">
        <v>390603.5</v>
      </c>
    </row>
    <row r="76" spans="1:14" x14ac:dyDescent="0.25">
      <c r="A76" s="61">
        <v>71</v>
      </c>
      <c r="B76" s="99" t="s">
        <v>116</v>
      </c>
      <c r="C76" s="62">
        <v>1</v>
      </c>
      <c r="D76" s="63">
        <v>25999.11</v>
      </c>
      <c r="E76" s="63">
        <v>15599.46</v>
      </c>
      <c r="F76" s="62">
        <v>0</v>
      </c>
      <c r="G76" s="63">
        <v>0</v>
      </c>
      <c r="H76" s="63">
        <v>0</v>
      </c>
      <c r="I76" s="62">
        <v>2</v>
      </c>
      <c r="J76" s="63">
        <v>67125</v>
      </c>
      <c r="K76" s="63">
        <v>40275</v>
      </c>
      <c r="L76" s="62">
        <v>1</v>
      </c>
      <c r="M76" s="109">
        <v>37606.480000000003</v>
      </c>
      <c r="N76" s="109">
        <v>22563.89</v>
      </c>
    </row>
    <row r="77" spans="1:14" x14ac:dyDescent="0.25">
      <c r="A77" s="61">
        <v>72</v>
      </c>
      <c r="B77" s="99" t="s">
        <v>117</v>
      </c>
      <c r="C77" s="62">
        <v>3</v>
      </c>
      <c r="D77" s="63">
        <v>88740</v>
      </c>
      <c r="E77" s="63">
        <v>49496.56</v>
      </c>
      <c r="F77" s="62">
        <v>0</v>
      </c>
      <c r="G77" s="63">
        <v>0</v>
      </c>
      <c r="H77" s="63">
        <v>0</v>
      </c>
      <c r="I77" s="62">
        <v>1</v>
      </c>
      <c r="J77" s="63">
        <v>86220</v>
      </c>
      <c r="K77" s="63">
        <v>34488</v>
      </c>
      <c r="L77" s="62">
        <v>1</v>
      </c>
      <c r="M77" s="109">
        <v>9347.5</v>
      </c>
      <c r="N77" s="109">
        <v>3739</v>
      </c>
    </row>
    <row r="78" spans="1:14" x14ac:dyDescent="0.25">
      <c r="A78" s="61">
        <v>73</v>
      </c>
      <c r="B78" s="99" t="s">
        <v>118</v>
      </c>
      <c r="C78" s="62">
        <v>61</v>
      </c>
      <c r="D78" s="63">
        <v>5079544.7300000004</v>
      </c>
      <c r="E78" s="63">
        <v>2284986.73</v>
      </c>
      <c r="F78" s="62">
        <v>26</v>
      </c>
      <c r="G78" s="63">
        <v>2157062.81</v>
      </c>
      <c r="H78" s="63">
        <v>976192.09</v>
      </c>
      <c r="I78" s="62">
        <v>36</v>
      </c>
      <c r="J78" s="63">
        <v>5743947.5039999997</v>
      </c>
      <c r="K78" s="63">
        <v>2725663.17</v>
      </c>
      <c r="L78" s="62">
        <v>36</v>
      </c>
      <c r="M78" s="109">
        <v>6474455.8899999987</v>
      </c>
      <c r="N78" s="109">
        <v>3064648.14</v>
      </c>
    </row>
    <row r="79" spans="1:14" x14ac:dyDescent="0.25">
      <c r="A79" s="61">
        <v>74</v>
      </c>
      <c r="B79" s="99" t="s">
        <v>119</v>
      </c>
      <c r="C79" s="62">
        <v>9</v>
      </c>
      <c r="D79" s="63">
        <v>483672.53</v>
      </c>
      <c r="E79" s="63">
        <v>209493.21</v>
      </c>
      <c r="F79" s="62">
        <v>2</v>
      </c>
      <c r="G79" s="63">
        <v>149344.26</v>
      </c>
      <c r="H79" s="63">
        <v>59737.71</v>
      </c>
      <c r="I79" s="62">
        <v>13</v>
      </c>
      <c r="J79" s="63">
        <v>1037926.204</v>
      </c>
      <c r="K79" s="63">
        <v>485160.37</v>
      </c>
      <c r="L79" s="62">
        <v>5</v>
      </c>
      <c r="M79" s="109">
        <v>708340.45</v>
      </c>
      <c r="N79" s="109">
        <v>300616.18</v>
      </c>
    </row>
    <row r="80" spans="1:14" x14ac:dyDescent="0.25">
      <c r="A80" s="61">
        <v>75</v>
      </c>
      <c r="B80" s="99" t="s">
        <v>120</v>
      </c>
      <c r="C80" s="62">
        <v>0</v>
      </c>
      <c r="D80" s="63">
        <v>0</v>
      </c>
      <c r="E80" s="63">
        <v>0</v>
      </c>
      <c r="F80" s="62">
        <v>0</v>
      </c>
      <c r="G80" s="63">
        <v>0</v>
      </c>
      <c r="H80" s="63">
        <v>0</v>
      </c>
      <c r="I80" s="62">
        <v>0</v>
      </c>
      <c r="J80" s="63"/>
      <c r="K80" s="63">
        <v>0</v>
      </c>
      <c r="L80" s="62">
        <v>0</v>
      </c>
      <c r="M80" s="109">
        <v>0</v>
      </c>
      <c r="N80" s="109">
        <v>0</v>
      </c>
    </row>
    <row r="81" spans="1:14" x14ac:dyDescent="0.25">
      <c r="A81" s="61">
        <v>76</v>
      </c>
      <c r="B81" s="99" t="s">
        <v>121</v>
      </c>
      <c r="C81" s="62">
        <v>4</v>
      </c>
      <c r="D81" s="63">
        <v>152791.37</v>
      </c>
      <c r="E81" s="63">
        <v>71876.45</v>
      </c>
      <c r="F81" s="62">
        <v>12</v>
      </c>
      <c r="G81" s="63">
        <v>782697.24</v>
      </c>
      <c r="H81" s="63">
        <v>401995.87</v>
      </c>
      <c r="I81" s="62">
        <v>8</v>
      </c>
      <c r="J81" s="63">
        <v>561169.68400000001</v>
      </c>
      <c r="K81" s="63">
        <v>321820.81</v>
      </c>
      <c r="L81" s="62">
        <v>7</v>
      </c>
      <c r="M81" s="109">
        <v>1186177.81</v>
      </c>
      <c r="N81" s="109">
        <v>564717.19000000006</v>
      </c>
    </row>
    <row r="82" spans="1:14" x14ac:dyDescent="0.25">
      <c r="A82" s="61">
        <v>77</v>
      </c>
      <c r="B82" s="99" t="s">
        <v>122</v>
      </c>
      <c r="C82" s="62">
        <v>8</v>
      </c>
      <c r="D82" s="63">
        <v>269410.5</v>
      </c>
      <c r="E82" s="63">
        <v>134513.85999999999</v>
      </c>
      <c r="F82" s="62">
        <v>7</v>
      </c>
      <c r="G82" s="63">
        <v>115251.52</v>
      </c>
      <c r="H82" s="63">
        <v>47473.53</v>
      </c>
      <c r="I82" s="62">
        <v>7</v>
      </c>
      <c r="J82" s="63">
        <v>477395.31400000001</v>
      </c>
      <c r="K82" s="63">
        <v>238447.61</v>
      </c>
      <c r="L82" s="62">
        <v>7</v>
      </c>
      <c r="M82" s="109">
        <v>744660.71</v>
      </c>
      <c r="N82" s="109">
        <v>329226.5</v>
      </c>
    </row>
    <row r="83" spans="1:14" ht="15.75" thickBot="1" x14ac:dyDescent="0.3">
      <c r="A83" s="61">
        <v>78</v>
      </c>
      <c r="B83" s="99" t="s">
        <v>123</v>
      </c>
      <c r="C83" s="62">
        <v>0</v>
      </c>
      <c r="D83" s="63">
        <v>0</v>
      </c>
      <c r="E83" s="63">
        <v>0</v>
      </c>
      <c r="F83" s="62">
        <v>0</v>
      </c>
      <c r="G83" s="63">
        <v>0</v>
      </c>
      <c r="H83" s="63">
        <v>0</v>
      </c>
      <c r="I83" s="62">
        <v>0</v>
      </c>
      <c r="J83" s="63">
        <v>0</v>
      </c>
      <c r="K83" s="63">
        <v>0</v>
      </c>
      <c r="L83" s="62">
        <v>0</v>
      </c>
      <c r="M83" s="109">
        <v>0</v>
      </c>
      <c r="N83" s="109">
        <v>0</v>
      </c>
    </row>
    <row r="84" spans="1:14" ht="16.5" thickTop="1" thickBot="1" x14ac:dyDescent="0.3">
      <c r="A84" s="67"/>
      <c r="B84" s="67" t="s">
        <v>125</v>
      </c>
      <c r="C84" s="64">
        <f t="shared" ref="C84:H84" si="0">SUM(C6:C83)</f>
        <v>332</v>
      </c>
      <c r="D84" s="65">
        <f t="shared" si="0"/>
        <v>22539504.290000003</v>
      </c>
      <c r="E84" s="65">
        <f t="shared" si="0"/>
        <v>10490953.060000001</v>
      </c>
      <c r="F84" s="64">
        <f t="shared" si="0"/>
        <v>169</v>
      </c>
      <c r="G84" s="65">
        <f t="shared" si="0"/>
        <v>11284185.619999999</v>
      </c>
      <c r="H84" s="65">
        <f t="shared" si="0"/>
        <v>5324239.96</v>
      </c>
      <c r="I84" s="64">
        <v>251</v>
      </c>
      <c r="J84" s="65">
        <v>27262854.754000004</v>
      </c>
      <c r="K84" s="65">
        <v>13292691.729999995</v>
      </c>
      <c r="L84" s="64">
        <f>SUM(L6:L83)</f>
        <v>296</v>
      </c>
      <c r="M84" s="110">
        <f>SUM(M6:M83)</f>
        <v>40423039.410000011</v>
      </c>
      <c r="N84" s="110">
        <f>SUM(N6:N83)</f>
        <v>19638280.810000006</v>
      </c>
    </row>
    <row r="85" spans="1:14" s="2" customFormat="1" ht="15.75" thickTop="1" x14ac:dyDescent="0.25">
      <c r="A85" s="18" t="s">
        <v>129</v>
      </c>
      <c r="B85" s="18"/>
      <c r="C85" s="18"/>
      <c r="D85" s="18"/>
      <c r="E85" s="18"/>
      <c r="F85" s="18"/>
      <c r="G85" s="12"/>
      <c r="M85" s="107"/>
      <c r="N85" s="107"/>
    </row>
    <row r="86" spans="1:14" x14ac:dyDescent="0.25">
      <c r="A86" s="98" t="s">
        <v>130</v>
      </c>
      <c r="B86" s="98"/>
      <c r="M86" s="107"/>
      <c r="N86" s="107"/>
    </row>
  </sheetData>
  <mergeCells count="4">
    <mergeCell ref="L4:N4"/>
    <mergeCell ref="C4:E4"/>
    <mergeCell ref="F4:H4"/>
    <mergeCell ref="I4:K4"/>
  </mergeCells>
  <pageMargins left="0.31496062992125984" right="0.11811023622047245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Indice</vt:lpstr>
      <vt:lpstr>1</vt:lpstr>
      <vt:lpstr>2</vt:lpstr>
      <vt:lpstr>3</vt:lpstr>
      <vt:lpstr>4</vt:lpstr>
      <vt:lpstr>5</vt:lpstr>
      <vt:lpstr>6</vt:lpstr>
      <vt:lpstr>'1'!Área_de_impresión</vt:lpstr>
      <vt:lpstr>'2'!Área_de_impresión</vt:lpstr>
      <vt:lpstr>'6'!Área_de_impresión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2024-04-01T11:40:04Z</dcterms:modified>
</cp:coreProperties>
</file>